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9027910\Desktop\T_事務局\第76回ドロー\レビュー資料\"/>
    </mc:Choice>
  </mc:AlternateContent>
  <xr:revisionPtr revIDLastSave="0" documentId="8_{33CB2525-5967-453E-AE5C-D1D4744F8D3B}" xr6:coauthVersionLast="47" xr6:coauthVersionMax="47" xr10:uidLastSave="{00000000-0000-0000-0000-000000000000}"/>
  <bookViews>
    <workbookView xWindow="-28920" yWindow="-4635" windowWidth="29040" windowHeight="15840" tabRatio="730" activeTab="1"/>
  </bookViews>
  <sheets>
    <sheet name="女子1～２部" sheetId="14" r:id="rId1"/>
    <sheet name="男子1～4部" sheetId="4" r:id="rId2"/>
    <sheet name="男子5部A,B,C予選リーグ" sheetId="15" r:id="rId3"/>
    <sheet name="男子5部D,E予選リーグ" sheetId="18" r:id="rId4"/>
    <sheet name="男子5部決勝トーナメント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4" l="1"/>
  <c r="M18" i="14"/>
  <c r="M19" i="14"/>
  <c r="M20" i="14"/>
  <c r="M21" i="14"/>
  <c r="M16" i="14"/>
  <c r="M22" i="17"/>
  <c r="J26" i="17"/>
  <c r="M12" i="17"/>
  <c r="L39" i="15"/>
  <c r="L38" i="15"/>
  <c r="L37" i="15"/>
  <c r="L36" i="15"/>
  <c r="L35" i="15"/>
  <c r="O38" i="15"/>
  <c r="N38" i="15"/>
  <c r="W39" i="15"/>
  <c r="V39" i="15"/>
  <c r="O39" i="15"/>
  <c r="N39" i="15"/>
  <c r="W38" i="15"/>
  <c r="V38" i="15"/>
  <c r="U38" i="15"/>
  <c r="T38" i="15"/>
  <c r="Q38" i="15"/>
  <c r="P38" i="15"/>
  <c r="W37" i="15"/>
  <c r="V37" i="15"/>
  <c r="U37" i="15"/>
  <c r="T37" i="15"/>
  <c r="S37" i="15"/>
  <c r="R37" i="15"/>
  <c r="W36" i="15"/>
  <c r="V36" i="15"/>
  <c r="U36" i="15"/>
  <c r="T36" i="15"/>
  <c r="S36" i="15"/>
  <c r="R36" i="15"/>
  <c r="Q36" i="15"/>
  <c r="P36" i="15"/>
  <c r="W35" i="15"/>
  <c r="V35" i="15"/>
  <c r="U35" i="15"/>
  <c r="T35" i="15"/>
  <c r="S35" i="15"/>
  <c r="R35" i="15"/>
  <c r="Q35" i="15"/>
  <c r="P35" i="15"/>
  <c r="O35" i="15"/>
  <c r="N35" i="15"/>
  <c r="N28" i="15"/>
  <c r="J35" i="15"/>
  <c r="E38" i="15"/>
  <c r="G23" i="18"/>
  <c r="F23" i="18"/>
  <c r="E23" i="18"/>
  <c r="F22" i="18"/>
  <c r="E22" i="18"/>
  <c r="N22" i="18"/>
  <c r="E21" i="18"/>
  <c r="M21" i="18"/>
  <c r="H19" i="18"/>
  <c r="G19" i="18"/>
  <c r="F19" i="18"/>
  <c r="E19" i="18"/>
  <c r="G17" i="18"/>
  <c r="F17" i="18"/>
  <c r="O17" i="18"/>
  <c r="E17" i="18"/>
  <c r="F16" i="18"/>
  <c r="P16" i="18"/>
  <c r="E16" i="18"/>
  <c r="E15" i="18"/>
  <c r="K14" i="18"/>
  <c r="H13" i="18"/>
  <c r="G13" i="18"/>
  <c r="F13" i="18"/>
  <c r="E13" i="18"/>
  <c r="H39" i="15"/>
  <c r="G39" i="15"/>
  <c r="F39" i="15"/>
  <c r="E39" i="15"/>
  <c r="G38" i="15"/>
  <c r="F38" i="15"/>
  <c r="F37" i="15"/>
  <c r="E37" i="15"/>
  <c r="E36" i="15"/>
  <c r="I34" i="15"/>
  <c r="H34" i="15"/>
  <c r="G34" i="15"/>
  <c r="F34" i="15"/>
  <c r="E34" i="15"/>
  <c r="K30" i="18"/>
  <c r="H30" i="18"/>
  <c r="S30" i="18"/>
  <c r="G30" i="18"/>
  <c r="R30" i="18"/>
  <c r="F30" i="18"/>
  <c r="P30" i="18"/>
  <c r="E30" i="18"/>
  <c r="N30" i="18"/>
  <c r="T29" i="18"/>
  <c r="S29" i="18"/>
  <c r="K29" i="18"/>
  <c r="G29" i="18"/>
  <c r="R29" i="18"/>
  <c r="F29" i="18"/>
  <c r="O29" i="18"/>
  <c r="E29" i="18"/>
  <c r="N29" i="18"/>
  <c r="T28" i="18"/>
  <c r="S28" i="18"/>
  <c r="R28" i="18"/>
  <c r="Q28" i="18"/>
  <c r="K28" i="18"/>
  <c r="F28" i="18"/>
  <c r="P28" i="18"/>
  <c r="E28" i="18"/>
  <c r="M28" i="18"/>
  <c r="T27" i="18"/>
  <c r="S27" i="18"/>
  <c r="R27" i="18"/>
  <c r="Q27" i="18"/>
  <c r="P27" i="18"/>
  <c r="O27" i="18"/>
  <c r="K27" i="18"/>
  <c r="E27" i="18"/>
  <c r="I27" i="18"/>
  <c r="T26" i="18"/>
  <c r="S26" i="18"/>
  <c r="R26" i="18"/>
  <c r="Q26" i="18"/>
  <c r="P26" i="18"/>
  <c r="O26" i="18"/>
  <c r="N26" i="18"/>
  <c r="M26" i="18"/>
  <c r="K26" i="18"/>
  <c r="I26" i="18"/>
  <c r="K25" i="18"/>
  <c r="H25" i="18"/>
  <c r="G25" i="18"/>
  <c r="F25" i="18"/>
  <c r="E25" i="18"/>
  <c r="T23" i="18"/>
  <c r="S23" i="18"/>
  <c r="K23" i="18"/>
  <c r="R23" i="18"/>
  <c r="P23" i="18"/>
  <c r="T22" i="18"/>
  <c r="S22" i="18"/>
  <c r="R22" i="18"/>
  <c r="Q22" i="18"/>
  <c r="K22" i="18"/>
  <c r="P22" i="18"/>
  <c r="T21" i="18"/>
  <c r="S21" i="18"/>
  <c r="R21" i="18"/>
  <c r="Q21" i="18"/>
  <c r="P21" i="18"/>
  <c r="O21" i="18"/>
  <c r="K21" i="18"/>
  <c r="T20" i="18"/>
  <c r="S20" i="18"/>
  <c r="R20" i="18"/>
  <c r="Q20" i="18"/>
  <c r="P20" i="18"/>
  <c r="O20" i="18"/>
  <c r="I20" i="18"/>
  <c r="N20" i="18"/>
  <c r="M20" i="18"/>
  <c r="K20" i="18"/>
  <c r="K19" i="18"/>
  <c r="T17" i="18"/>
  <c r="S17" i="18"/>
  <c r="R17" i="18"/>
  <c r="T16" i="18"/>
  <c r="S16" i="18"/>
  <c r="R16" i="18"/>
  <c r="Q16" i="18"/>
  <c r="M16" i="18"/>
  <c r="T15" i="18"/>
  <c r="S15" i="18"/>
  <c r="R15" i="18"/>
  <c r="Q15" i="18"/>
  <c r="P15" i="18"/>
  <c r="O15" i="18"/>
  <c r="T14" i="18"/>
  <c r="S14" i="18"/>
  <c r="R14" i="18"/>
  <c r="Q14" i="18"/>
  <c r="P14" i="18"/>
  <c r="O14" i="18"/>
  <c r="I14" i="18"/>
  <c r="N14" i="18"/>
  <c r="M14" i="18"/>
  <c r="K11" i="18"/>
  <c r="H11" i="18"/>
  <c r="G11" i="18"/>
  <c r="R11" i="18"/>
  <c r="F11" i="18"/>
  <c r="P11" i="18"/>
  <c r="E11" i="18"/>
  <c r="N11" i="18"/>
  <c r="T10" i="18"/>
  <c r="S10" i="18"/>
  <c r="K10" i="18"/>
  <c r="G10" i="18"/>
  <c r="Q10" i="18"/>
  <c r="F10" i="18"/>
  <c r="O10" i="18"/>
  <c r="E10" i="18"/>
  <c r="I10" i="18"/>
  <c r="T9" i="18"/>
  <c r="S9" i="18"/>
  <c r="R9" i="18"/>
  <c r="Q9" i="18"/>
  <c r="K9" i="18"/>
  <c r="F9" i="18"/>
  <c r="O9" i="18"/>
  <c r="E9" i="18"/>
  <c r="I9" i="18"/>
  <c r="T8" i="18"/>
  <c r="S8" i="18"/>
  <c r="R8" i="18"/>
  <c r="Q8" i="18"/>
  <c r="P8" i="18"/>
  <c r="O8" i="18"/>
  <c r="K8" i="18"/>
  <c r="E8" i="18"/>
  <c r="M8" i="18"/>
  <c r="T7" i="18"/>
  <c r="S7" i="18"/>
  <c r="R7" i="18"/>
  <c r="Q7" i="18"/>
  <c r="P7" i="18"/>
  <c r="O7" i="18"/>
  <c r="N7" i="18"/>
  <c r="M7" i="18"/>
  <c r="K7" i="18"/>
  <c r="I7" i="18"/>
  <c r="K6" i="18"/>
  <c r="H6" i="18"/>
  <c r="G6" i="18"/>
  <c r="F6" i="18"/>
  <c r="E6" i="18"/>
  <c r="Z21" i="14"/>
  <c r="Y21" i="14"/>
  <c r="P21" i="14"/>
  <c r="O21" i="14"/>
  <c r="I21" i="14"/>
  <c r="W21" i="14"/>
  <c r="H21" i="14"/>
  <c r="G21" i="14"/>
  <c r="T21" i="14"/>
  <c r="F21" i="14"/>
  <c r="Q21" i="14"/>
  <c r="Z20" i="14"/>
  <c r="Y20" i="14"/>
  <c r="X20" i="14"/>
  <c r="W20" i="14"/>
  <c r="V20" i="14"/>
  <c r="U20" i="14"/>
  <c r="G20" i="14"/>
  <c r="T20" i="14"/>
  <c r="F20" i="14"/>
  <c r="Q20" i="14"/>
  <c r="E20" i="14"/>
  <c r="P20" i="14"/>
  <c r="Z19" i="14"/>
  <c r="Y19" i="14"/>
  <c r="X19" i="14"/>
  <c r="W19" i="14"/>
  <c r="V19" i="14"/>
  <c r="U19" i="14"/>
  <c r="G19" i="14"/>
  <c r="T19" i="14"/>
  <c r="F19" i="14"/>
  <c r="E19" i="14"/>
  <c r="O19" i="14"/>
  <c r="P19" i="14"/>
  <c r="Z18" i="14"/>
  <c r="Y18" i="14"/>
  <c r="X18" i="14"/>
  <c r="W18" i="14"/>
  <c r="V18" i="14"/>
  <c r="U18" i="14"/>
  <c r="T18" i="14"/>
  <c r="S18" i="14"/>
  <c r="R18" i="14"/>
  <c r="Q18" i="14"/>
  <c r="E18" i="14"/>
  <c r="Z17" i="14"/>
  <c r="Y17" i="14"/>
  <c r="K17" i="14"/>
  <c r="X17" i="14"/>
  <c r="W17" i="14"/>
  <c r="V17" i="14"/>
  <c r="U17" i="14"/>
  <c r="T17" i="14"/>
  <c r="S17" i="14"/>
  <c r="R17" i="14"/>
  <c r="Q17" i="14"/>
  <c r="E17" i="14"/>
  <c r="O17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K16" i="14"/>
  <c r="J15" i="14"/>
  <c r="I15" i="14"/>
  <c r="H15" i="14"/>
  <c r="G15" i="14"/>
  <c r="F15" i="14"/>
  <c r="E15" i="14"/>
  <c r="E6" i="15"/>
  <c r="F6" i="15"/>
  <c r="G6" i="15"/>
  <c r="H6" i="15"/>
  <c r="I6" i="15"/>
  <c r="L6" i="15"/>
  <c r="L7" i="15"/>
  <c r="N7" i="15"/>
  <c r="O7" i="15"/>
  <c r="P7" i="15"/>
  <c r="Q7" i="15"/>
  <c r="R7" i="15"/>
  <c r="S7" i="15"/>
  <c r="T7" i="15"/>
  <c r="U7" i="15"/>
  <c r="V7" i="15"/>
  <c r="W7" i="15"/>
  <c r="E8" i="15"/>
  <c r="N8" i="15"/>
  <c r="L8" i="15"/>
  <c r="P8" i="15"/>
  <c r="Q8" i="15"/>
  <c r="R8" i="15"/>
  <c r="S8" i="15"/>
  <c r="T8" i="15"/>
  <c r="U8" i="15"/>
  <c r="V8" i="15"/>
  <c r="W8" i="15"/>
  <c r="E9" i="15"/>
  <c r="N9" i="15"/>
  <c r="F9" i="15"/>
  <c r="P9" i="15"/>
  <c r="L9" i="15"/>
  <c r="R9" i="15"/>
  <c r="S9" i="15"/>
  <c r="T9" i="15"/>
  <c r="U9" i="15"/>
  <c r="V9" i="15"/>
  <c r="W9" i="15"/>
  <c r="E10" i="15"/>
  <c r="N10" i="15"/>
  <c r="F10" i="15"/>
  <c r="P10" i="15"/>
  <c r="R10" i="15"/>
  <c r="L10" i="15"/>
  <c r="T10" i="15"/>
  <c r="U10" i="15"/>
  <c r="V10" i="15"/>
  <c r="W10" i="15"/>
  <c r="E11" i="15"/>
  <c r="N11" i="15"/>
  <c r="F11" i="15"/>
  <c r="Q11" i="15"/>
  <c r="G11" i="15"/>
  <c r="S11" i="15"/>
  <c r="H11" i="15"/>
  <c r="T11" i="15"/>
  <c r="L11" i="15"/>
  <c r="V11" i="15"/>
  <c r="W11" i="15"/>
  <c r="E13" i="15"/>
  <c r="F13" i="15"/>
  <c r="G13" i="15"/>
  <c r="H13" i="15"/>
  <c r="I13" i="15"/>
  <c r="L13" i="15"/>
  <c r="L14" i="15"/>
  <c r="N14" i="15"/>
  <c r="O14" i="15"/>
  <c r="P14" i="15"/>
  <c r="Q14" i="15"/>
  <c r="R14" i="15"/>
  <c r="S14" i="15"/>
  <c r="T14" i="15"/>
  <c r="U14" i="15"/>
  <c r="V14" i="15"/>
  <c r="W14" i="15"/>
  <c r="E15" i="15"/>
  <c r="N15" i="15"/>
  <c r="L15" i="15"/>
  <c r="P15" i="15"/>
  <c r="Q15" i="15"/>
  <c r="R15" i="15"/>
  <c r="S15" i="15"/>
  <c r="T15" i="15"/>
  <c r="U15" i="15"/>
  <c r="V15" i="15"/>
  <c r="W15" i="15"/>
  <c r="E16" i="15"/>
  <c r="O16" i="15"/>
  <c r="F16" i="15"/>
  <c r="Q16" i="15"/>
  <c r="L16" i="15"/>
  <c r="R16" i="15"/>
  <c r="S16" i="15"/>
  <c r="T16" i="15"/>
  <c r="U16" i="15"/>
  <c r="V16" i="15"/>
  <c r="W16" i="15"/>
  <c r="E17" i="15"/>
  <c r="N17" i="15"/>
  <c r="F17" i="15"/>
  <c r="Q17" i="15"/>
  <c r="G17" i="15"/>
  <c r="S17" i="15"/>
  <c r="L17" i="15"/>
  <c r="T17" i="15"/>
  <c r="U17" i="15"/>
  <c r="V17" i="15"/>
  <c r="W17" i="15"/>
  <c r="E18" i="15"/>
  <c r="O18" i="15"/>
  <c r="F18" i="15"/>
  <c r="Q18" i="15"/>
  <c r="G18" i="15"/>
  <c r="S18" i="15"/>
  <c r="H18" i="15"/>
  <c r="L18" i="15"/>
  <c r="V18" i="15"/>
  <c r="W18" i="15"/>
  <c r="E20" i="15"/>
  <c r="F20" i="15"/>
  <c r="G20" i="15"/>
  <c r="H20" i="15"/>
  <c r="I20" i="15"/>
  <c r="L20" i="15"/>
  <c r="L21" i="15"/>
  <c r="N21" i="15"/>
  <c r="O21" i="15"/>
  <c r="P21" i="15"/>
  <c r="Q21" i="15"/>
  <c r="R21" i="15"/>
  <c r="S21" i="15"/>
  <c r="T21" i="15"/>
  <c r="U21" i="15"/>
  <c r="V21" i="15"/>
  <c r="W21" i="15"/>
  <c r="E22" i="15"/>
  <c r="N22" i="15"/>
  <c r="L22" i="15"/>
  <c r="P22" i="15"/>
  <c r="Q22" i="15"/>
  <c r="R22" i="15"/>
  <c r="S22" i="15"/>
  <c r="T22" i="15"/>
  <c r="U22" i="15"/>
  <c r="V22" i="15"/>
  <c r="W22" i="15"/>
  <c r="E23" i="15"/>
  <c r="O23" i="15"/>
  <c r="F23" i="15"/>
  <c r="Q23" i="15"/>
  <c r="L23" i="15"/>
  <c r="R23" i="15"/>
  <c r="S23" i="15"/>
  <c r="T23" i="15"/>
  <c r="U23" i="15"/>
  <c r="V23" i="15"/>
  <c r="W23" i="15"/>
  <c r="E24" i="15"/>
  <c r="N24" i="15"/>
  <c r="F24" i="15"/>
  <c r="Q24" i="15"/>
  <c r="G24" i="15"/>
  <c r="R24" i="15"/>
  <c r="L24" i="15"/>
  <c r="T24" i="15"/>
  <c r="U24" i="15"/>
  <c r="V24" i="15"/>
  <c r="W24" i="15"/>
  <c r="E25" i="15"/>
  <c r="N25" i="15"/>
  <c r="F25" i="15"/>
  <c r="P25" i="15"/>
  <c r="G25" i="15"/>
  <c r="S25" i="15"/>
  <c r="H25" i="15"/>
  <c r="T25" i="15"/>
  <c r="L25" i="15"/>
  <c r="V25" i="15"/>
  <c r="W25" i="15"/>
  <c r="E27" i="15"/>
  <c r="F27" i="15"/>
  <c r="G27" i="15"/>
  <c r="H27" i="15"/>
  <c r="I27" i="15"/>
  <c r="L27" i="15"/>
  <c r="L28" i="15"/>
  <c r="O28" i="15"/>
  <c r="P28" i="15"/>
  <c r="Q28" i="15"/>
  <c r="R28" i="15"/>
  <c r="S28" i="15"/>
  <c r="T28" i="15"/>
  <c r="U28" i="15"/>
  <c r="V28" i="15"/>
  <c r="W28" i="15"/>
  <c r="E29" i="15"/>
  <c r="O29" i="15"/>
  <c r="L29" i="15"/>
  <c r="P29" i="15"/>
  <c r="Q29" i="15"/>
  <c r="R29" i="15"/>
  <c r="S29" i="15"/>
  <c r="T29" i="15"/>
  <c r="U29" i="15"/>
  <c r="V29" i="15"/>
  <c r="W29" i="15"/>
  <c r="E30" i="15"/>
  <c r="O30" i="15"/>
  <c r="F30" i="15"/>
  <c r="P30" i="15"/>
  <c r="L30" i="15"/>
  <c r="R30" i="15"/>
  <c r="S30" i="15"/>
  <c r="T30" i="15"/>
  <c r="U30" i="15"/>
  <c r="V30" i="15"/>
  <c r="W30" i="15"/>
  <c r="E31" i="15"/>
  <c r="O31" i="15"/>
  <c r="F31" i="15"/>
  <c r="P31" i="15"/>
  <c r="G31" i="15"/>
  <c r="R31" i="15"/>
  <c r="L31" i="15"/>
  <c r="T31" i="15"/>
  <c r="U31" i="15"/>
  <c r="V31" i="15"/>
  <c r="W31" i="15"/>
  <c r="E32" i="15"/>
  <c r="O32" i="15"/>
  <c r="F32" i="15"/>
  <c r="P32" i="15"/>
  <c r="G32" i="15"/>
  <c r="S32" i="15"/>
  <c r="H32" i="15"/>
  <c r="T32" i="15"/>
  <c r="L32" i="15"/>
  <c r="V32" i="15"/>
  <c r="W32" i="15"/>
  <c r="E6" i="4"/>
  <c r="F6" i="4"/>
  <c r="G6" i="4"/>
  <c r="H6" i="4"/>
  <c r="I6" i="4"/>
  <c r="L7" i="4"/>
  <c r="N7" i="4"/>
  <c r="O7" i="4"/>
  <c r="P7" i="4"/>
  <c r="Q7" i="4"/>
  <c r="R7" i="4"/>
  <c r="S7" i="4"/>
  <c r="T7" i="4"/>
  <c r="U7" i="4"/>
  <c r="V7" i="4"/>
  <c r="W7" i="4"/>
  <c r="E8" i="4"/>
  <c r="L8" i="4"/>
  <c r="N8" i="4"/>
  <c r="O8" i="4"/>
  <c r="P8" i="4"/>
  <c r="Q8" i="4"/>
  <c r="R8" i="4"/>
  <c r="S8" i="4"/>
  <c r="T8" i="4"/>
  <c r="U8" i="4"/>
  <c r="V8" i="4"/>
  <c r="W8" i="4"/>
  <c r="J8" i="4"/>
  <c r="E9" i="4"/>
  <c r="N9" i="4"/>
  <c r="F9" i="4"/>
  <c r="P9" i="4"/>
  <c r="L9" i="4"/>
  <c r="R9" i="4"/>
  <c r="S9" i="4"/>
  <c r="T9" i="4"/>
  <c r="U9" i="4"/>
  <c r="V9" i="4"/>
  <c r="W9" i="4"/>
  <c r="E10" i="4"/>
  <c r="F10" i="4"/>
  <c r="Q10" i="4"/>
  <c r="P10" i="4"/>
  <c r="G10" i="4"/>
  <c r="L10" i="4"/>
  <c r="T10" i="4"/>
  <c r="U10" i="4"/>
  <c r="V10" i="4"/>
  <c r="W10" i="4"/>
  <c r="E11" i="4"/>
  <c r="F11" i="4"/>
  <c r="P11" i="4"/>
  <c r="G11" i="4"/>
  <c r="R11" i="4"/>
  <c r="H11" i="4"/>
  <c r="U11" i="4"/>
  <c r="L11" i="4"/>
  <c r="S11" i="4"/>
  <c r="T11" i="4"/>
  <c r="V11" i="4"/>
  <c r="W11" i="4"/>
  <c r="E13" i="4"/>
  <c r="F13" i="4"/>
  <c r="G13" i="4"/>
  <c r="H13" i="4"/>
  <c r="I13" i="4"/>
  <c r="L14" i="4"/>
  <c r="N14" i="4"/>
  <c r="O14" i="4"/>
  <c r="P14" i="4"/>
  <c r="Q14" i="4"/>
  <c r="R14" i="4"/>
  <c r="S14" i="4"/>
  <c r="T14" i="4"/>
  <c r="U14" i="4"/>
  <c r="V14" i="4"/>
  <c r="W14" i="4"/>
  <c r="E15" i="4"/>
  <c r="O15" i="4"/>
  <c r="L15" i="4"/>
  <c r="P15" i="4"/>
  <c r="Q15" i="4"/>
  <c r="R15" i="4"/>
  <c r="S15" i="4"/>
  <c r="T15" i="4"/>
  <c r="U15" i="4"/>
  <c r="V15" i="4"/>
  <c r="W15" i="4"/>
  <c r="E16" i="4"/>
  <c r="N16" i="4"/>
  <c r="F16" i="4"/>
  <c r="P16" i="4"/>
  <c r="L16" i="4"/>
  <c r="R16" i="4"/>
  <c r="S16" i="4"/>
  <c r="T16" i="4"/>
  <c r="U16" i="4"/>
  <c r="V16" i="4"/>
  <c r="W16" i="4"/>
  <c r="E17" i="4"/>
  <c r="F17" i="4"/>
  <c r="Q17" i="4"/>
  <c r="G17" i="4"/>
  <c r="R17" i="4"/>
  <c r="L17" i="4"/>
  <c r="T17" i="4"/>
  <c r="U17" i="4"/>
  <c r="V17" i="4"/>
  <c r="W17" i="4"/>
  <c r="E18" i="4"/>
  <c r="O18" i="4"/>
  <c r="F18" i="4"/>
  <c r="Q18" i="4"/>
  <c r="G18" i="4"/>
  <c r="S18" i="4"/>
  <c r="H18" i="4"/>
  <c r="U18" i="4"/>
  <c r="L18" i="4"/>
  <c r="N18" i="4"/>
  <c r="R18" i="4"/>
  <c r="T18" i="4"/>
  <c r="V18" i="4"/>
  <c r="W18" i="4"/>
  <c r="E20" i="4"/>
  <c r="F20" i="4"/>
  <c r="G20" i="4"/>
  <c r="H20" i="4"/>
  <c r="I20" i="4"/>
  <c r="L21" i="4"/>
  <c r="N21" i="4"/>
  <c r="O21" i="4"/>
  <c r="P21" i="4"/>
  <c r="Q21" i="4"/>
  <c r="R21" i="4"/>
  <c r="S21" i="4"/>
  <c r="T21" i="4"/>
  <c r="U21" i="4"/>
  <c r="V21" i="4"/>
  <c r="W21" i="4"/>
  <c r="E22" i="4"/>
  <c r="O22" i="4"/>
  <c r="L22" i="4"/>
  <c r="P22" i="4"/>
  <c r="Q22" i="4"/>
  <c r="R22" i="4"/>
  <c r="S22" i="4"/>
  <c r="T22" i="4"/>
  <c r="U22" i="4"/>
  <c r="V22" i="4"/>
  <c r="W22" i="4"/>
  <c r="E23" i="4"/>
  <c r="N23" i="4"/>
  <c r="F23" i="4"/>
  <c r="Q23" i="4"/>
  <c r="L23" i="4"/>
  <c r="P23" i="4"/>
  <c r="R23" i="4"/>
  <c r="S23" i="4"/>
  <c r="T23" i="4"/>
  <c r="U23" i="4"/>
  <c r="V23" i="4"/>
  <c r="W23" i="4"/>
  <c r="E24" i="4"/>
  <c r="F24" i="4"/>
  <c r="Q24" i="4"/>
  <c r="P24" i="4"/>
  <c r="G24" i="4"/>
  <c r="S24" i="4"/>
  <c r="R24" i="4"/>
  <c r="L24" i="4"/>
  <c r="T24" i="4"/>
  <c r="U24" i="4"/>
  <c r="V24" i="4"/>
  <c r="W24" i="4"/>
  <c r="E25" i="4"/>
  <c r="N25" i="4"/>
  <c r="F25" i="4"/>
  <c r="Q25" i="4"/>
  <c r="G25" i="4"/>
  <c r="R25" i="4"/>
  <c r="H25" i="4"/>
  <c r="T25" i="4"/>
  <c r="L25" i="4"/>
  <c r="O25" i="4"/>
  <c r="P25" i="4"/>
  <c r="S25" i="4"/>
  <c r="V25" i="4"/>
  <c r="W25" i="4"/>
  <c r="E27" i="4"/>
  <c r="F27" i="4"/>
  <c r="G27" i="4"/>
  <c r="H27" i="4"/>
  <c r="I27" i="4"/>
  <c r="L28" i="4"/>
  <c r="N28" i="4"/>
  <c r="O28" i="4"/>
  <c r="P28" i="4"/>
  <c r="Q28" i="4"/>
  <c r="R28" i="4"/>
  <c r="S28" i="4"/>
  <c r="T28" i="4"/>
  <c r="U28" i="4"/>
  <c r="V28" i="4"/>
  <c r="W28" i="4"/>
  <c r="E29" i="4"/>
  <c r="N29" i="4"/>
  <c r="L29" i="4"/>
  <c r="P29" i="4"/>
  <c r="Q29" i="4"/>
  <c r="R29" i="4"/>
  <c r="S29" i="4"/>
  <c r="T29" i="4"/>
  <c r="U29" i="4"/>
  <c r="V29" i="4"/>
  <c r="W29" i="4"/>
  <c r="E30" i="4"/>
  <c r="N30" i="4"/>
  <c r="F30" i="4"/>
  <c r="P30" i="4"/>
  <c r="L30" i="4"/>
  <c r="Q30" i="4"/>
  <c r="R30" i="4"/>
  <c r="S30" i="4"/>
  <c r="T30" i="4"/>
  <c r="U30" i="4"/>
  <c r="V30" i="4"/>
  <c r="W30" i="4"/>
  <c r="E31" i="4"/>
  <c r="N31" i="4"/>
  <c r="F31" i="4"/>
  <c r="Q31" i="4"/>
  <c r="G31" i="4"/>
  <c r="R31" i="4"/>
  <c r="L31" i="4"/>
  <c r="T31" i="4"/>
  <c r="U31" i="4"/>
  <c r="V31" i="4"/>
  <c r="W31" i="4"/>
  <c r="E32" i="4"/>
  <c r="O32" i="4"/>
  <c r="F32" i="4"/>
  <c r="P32" i="4"/>
  <c r="G32" i="4"/>
  <c r="S32" i="4"/>
  <c r="H32" i="4"/>
  <c r="T32" i="4"/>
  <c r="L32" i="4"/>
  <c r="R32" i="4"/>
  <c r="U32" i="4"/>
  <c r="V32" i="4"/>
  <c r="W32" i="4"/>
  <c r="E34" i="4"/>
  <c r="F34" i="4"/>
  <c r="G34" i="4"/>
  <c r="H34" i="4"/>
  <c r="I34" i="4"/>
  <c r="L35" i="4"/>
  <c r="N35" i="4"/>
  <c r="O35" i="4"/>
  <c r="P35" i="4"/>
  <c r="Q35" i="4"/>
  <c r="R35" i="4"/>
  <c r="S35" i="4"/>
  <c r="T35" i="4"/>
  <c r="U35" i="4"/>
  <c r="V35" i="4"/>
  <c r="W35" i="4"/>
  <c r="E36" i="4"/>
  <c r="N36" i="4"/>
  <c r="L36" i="4"/>
  <c r="O36" i="4"/>
  <c r="P36" i="4"/>
  <c r="Q36" i="4"/>
  <c r="R36" i="4"/>
  <c r="S36" i="4"/>
  <c r="T36" i="4"/>
  <c r="U36" i="4"/>
  <c r="V36" i="4"/>
  <c r="W36" i="4"/>
  <c r="E37" i="4"/>
  <c r="F37" i="4"/>
  <c r="P37" i="4"/>
  <c r="L37" i="4"/>
  <c r="N37" i="4"/>
  <c r="O37" i="4"/>
  <c r="R37" i="4"/>
  <c r="S37" i="4"/>
  <c r="T37" i="4"/>
  <c r="U37" i="4"/>
  <c r="V37" i="4"/>
  <c r="W37" i="4"/>
  <c r="E38" i="4"/>
  <c r="N38" i="4"/>
  <c r="F38" i="4"/>
  <c r="P38" i="4"/>
  <c r="G38" i="4"/>
  <c r="R38" i="4"/>
  <c r="L38" i="4"/>
  <c r="T38" i="4"/>
  <c r="U38" i="4"/>
  <c r="V38" i="4"/>
  <c r="W38" i="4"/>
  <c r="E39" i="4"/>
  <c r="N39" i="4"/>
  <c r="F39" i="4"/>
  <c r="Q39" i="4"/>
  <c r="G39" i="4"/>
  <c r="R39" i="4"/>
  <c r="H39" i="4"/>
  <c r="T39" i="4"/>
  <c r="U39" i="4"/>
  <c r="L39" i="4"/>
  <c r="S39" i="4"/>
  <c r="V39" i="4"/>
  <c r="W39" i="4"/>
  <c r="E41" i="4"/>
  <c r="F41" i="4"/>
  <c r="G41" i="4"/>
  <c r="H41" i="4"/>
  <c r="I41" i="4"/>
  <c r="L42" i="4"/>
  <c r="N42" i="4"/>
  <c r="O42" i="4"/>
  <c r="P42" i="4"/>
  <c r="Q42" i="4"/>
  <c r="R42" i="4"/>
  <c r="S42" i="4"/>
  <c r="T42" i="4"/>
  <c r="U42" i="4"/>
  <c r="V42" i="4"/>
  <c r="W42" i="4"/>
  <c r="E43" i="4"/>
  <c r="L43" i="4"/>
  <c r="P43" i="4"/>
  <c r="Q43" i="4"/>
  <c r="R43" i="4"/>
  <c r="S43" i="4"/>
  <c r="T43" i="4"/>
  <c r="U43" i="4"/>
  <c r="V43" i="4"/>
  <c r="W43" i="4"/>
  <c r="E44" i="4"/>
  <c r="O44" i="4"/>
  <c r="F44" i="4"/>
  <c r="P44" i="4"/>
  <c r="L44" i="4"/>
  <c r="R44" i="4"/>
  <c r="S44" i="4"/>
  <c r="T44" i="4"/>
  <c r="U44" i="4"/>
  <c r="V44" i="4"/>
  <c r="W44" i="4"/>
  <c r="E45" i="4"/>
  <c r="N45" i="4"/>
  <c r="F45" i="4"/>
  <c r="G45" i="4"/>
  <c r="L45" i="4"/>
  <c r="O45" i="4"/>
  <c r="R45" i="4"/>
  <c r="S45" i="4"/>
  <c r="T45" i="4"/>
  <c r="U45" i="4"/>
  <c r="V45" i="4"/>
  <c r="W45" i="4"/>
  <c r="E46" i="4"/>
  <c r="O46" i="4"/>
  <c r="F46" i="4"/>
  <c r="P46" i="4"/>
  <c r="G46" i="4"/>
  <c r="R46" i="4"/>
  <c r="H46" i="4"/>
  <c r="U46" i="4"/>
  <c r="L46" i="4"/>
  <c r="N46" i="4"/>
  <c r="V46" i="4"/>
  <c r="W46" i="4"/>
  <c r="E48" i="4"/>
  <c r="F48" i="4"/>
  <c r="G48" i="4"/>
  <c r="H48" i="4"/>
  <c r="I48" i="4"/>
  <c r="L49" i="4"/>
  <c r="N49" i="4"/>
  <c r="O49" i="4"/>
  <c r="P49" i="4"/>
  <c r="Q49" i="4"/>
  <c r="R49" i="4"/>
  <c r="S49" i="4"/>
  <c r="T49" i="4"/>
  <c r="U49" i="4"/>
  <c r="V49" i="4"/>
  <c r="W49" i="4"/>
  <c r="E50" i="4"/>
  <c r="N50" i="4"/>
  <c r="L50" i="4"/>
  <c r="O50" i="4"/>
  <c r="P50" i="4"/>
  <c r="Q50" i="4"/>
  <c r="R50" i="4"/>
  <c r="S50" i="4"/>
  <c r="T50" i="4"/>
  <c r="U50" i="4"/>
  <c r="V50" i="4"/>
  <c r="W50" i="4"/>
  <c r="E51" i="4"/>
  <c r="N51" i="4"/>
  <c r="F51" i="4"/>
  <c r="P51" i="4"/>
  <c r="L51" i="4"/>
  <c r="R51" i="4"/>
  <c r="S51" i="4"/>
  <c r="T51" i="4"/>
  <c r="U51" i="4"/>
  <c r="V51" i="4"/>
  <c r="W51" i="4"/>
  <c r="E52" i="4"/>
  <c r="O52" i="4"/>
  <c r="F52" i="4"/>
  <c r="P52" i="4"/>
  <c r="G52" i="4"/>
  <c r="L52" i="4"/>
  <c r="N52" i="4"/>
  <c r="R52" i="4"/>
  <c r="S52" i="4"/>
  <c r="T52" i="4"/>
  <c r="U52" i="4"/>
  <c r="V52" i="4"/>
  <c r="W52" i="4"/>
  <c r="E53" i="4"/>
  <c r="N53" i="4"/>
  <c r="F53" i="4"/>
  <c r="Q53" i="4"/>
  <c r="G53" i="4"/>
  <c r="R53" i="4"/>
  <c r="H53" i="4"/>
  <c r="T53" i="4"/>
  <c r="L53" i="4"/>
  <c r="O53" i="4"/>
  <c r="P53" i="4"/>
  <c r="U53" i="4"/>
  <c r="V53" i="4"/>
  <c r="W53" i="4"/>
  <c r="E6" i="14"/>
  <c r="F6" i="14"/>
  <c r="G6" i="14"/>
  <c r="H6" i="14"/>
  <c r="I6" i="14"/>
  <c r="L7" i="14"/>
  <c r="O7" i="14"/>
  <c r="P7" i="14"/>
  <c r="Q7" i="14"/>
  <c r="R7" i="14"/>
  <c r="S7" i="14"/>
  <c r="T7" i="14"/>
  <c r="U7" i="14"/>
  <c r="V7" i="14"/>
  <c r="W7" i="14"/>
  <c r="X7" i="14"/>
  <c r="E8" i="14"/>
  <c r="L8" i="14"/>
  <c r="Q8" i="14"/>
  <c r="R8" i="14"/>
  <c r="S8" i="14"/>
  <c r="T8" i="14"/>
  <c r="U8" i="14"/>
  <c r="V8" i="14"/>
  <c r="W8" i="14"/>
  <c r="X8" i="14"/>
  <c r="E9" i="14"/>
  <c r="O9" i="14"/>
  <c r="F9" i="14"/>
  <c r="Q9" i="14"/>
  <c r="L9" i="14"/>
  <c r="S9" i="14"/>
  <c r="T9" i="14"/>
  <c r="U9" i="14"/>
  <c r="V9" i="14"/>
  <c r="W9" i="14"/>
  <c r="X9" i="14"/>
  <c r="E10" i="14"/>
  <c r="P10" i="14"/>
  <c r="F10" i="14"/>
  <c r="Q10" i="14"/>
  <c r="G10" i="14"/>
  <c r="T10" i="14"/>
  <c r="S10" i="14"/>
  <c r="L10" i="14"/>
  <c r="U10" i="14"/>
  <c r="V10" i="14"/>
  <c r="W10" i="14"/>
  <c r="X10" i="14"/>
  <c r="E11" i="14"/>
  <c r="O11" i="14"/>
  <c r="F11" i="14"/>
  <c r="G11" i="14"/>
  <c r="S11" i="14"/>
  <c r="H11" i="14"/>
  <c r="U11" i="14"/>
  <c r="L11" i="14"/>
  <c r="W11" i="14"/>
  <c r="X11" i="14"/>
  <c r="L12" i="14"/>
  <c r="K22" i="14"/>
  <c r="J7" i="14"/>
  <c r="J50" i="4"/>
  <c r="J49" i="4"/>
  <c r="J42" i="4"/>
  <c r="J36" i="4"/>
  <c r="J35" i="4"/>
  <c r="J28" i="4"/>
  <c r="J21" i="4"/>
  <c r="J14" i="4"/>
  <c r="J7" i="4"/>
  <c r="J28" i="15"/>
  <c r="J22" i="15"/>
  <c r="J21" i="15"/>
  <c r="J14" i="15"/>
  <c r="J7" i="15"/>
  <c r="R32" i="15"/>
  <c r="J15" i="15"/>
  <c r="S10" i="15"/>
  <c r="P23" i="15"/>
  <c r="R17" i="15"/>
  <c r="M15" i="18"/>
  <c r="N15" i="18"/>
  <c r="O23" i="18"/>
  <c r="R25" i="15"/>
  <c r="O10" i="15"/>
  <c r="S24" i="15"/>
  <c r="N23" i="15"/>
  <c r="S31" i="15"/>
  <c r="Q25" i="15"/>
  <c r="P17" i="15"/>
  <c r="N31" i="15"/>
  <c r="N29" i="15"/>
  <c r="O9" i="15"/>
  <c r="O15" i="15"/>
  <c r="Q30" i="15"/>
  <c r="S19" i="14"/>
  <c r="R21" i="14"/>
  <c r="O18" i="14"/>
  <c r="O10" i="14"/>
  <c r="S21" i="14"/>
  <c r="X21" i="14"/>
  <c r="P18" i="14"/>
  <c r="O20" i="14"/>
  <c r="U21" i="14"/>
  <c r="Q19" i="14"/>
  <c r="V21" i="14"/>
  <c r="Q11" i="14"/>
  <c r="R19" i="14"/>
  <c r="S20" i="14"/>
  <c r="N32" i="15"/>
  <c r="Q31" i="15"/>
  <c r="J31" i="15"/>
  <c r="J23" i="15"/>
  <c r="O24" i="15"/>
  <c r="O25" i="15"/>
  <c r="R18" i="15"/>
  <c r="U11" i="15"/>
  <c r="P11" i="15"/>
  <c r="O11" i="15"/>
  <c r="O8" i="15"/>
  <c r="Q9" i="15"/>
  <c r="J9" i="15"/>
  <c r="S53" i="4"/>
  <c r="Q52" i="4"/>
  <c r="O51" i="4"/>
  <c r="Q51" i="4"/>
  <c r="J53" i="4"/>
  <c r="T46" i="4"/>
  <c r="Q44" i="4"/>
  <c r="Q46" i="4"/>
  <c r="N44" i="4"/>
  <c r="J44" i="4"/>
  <c r="O38" i="4"/>
  <c r="O39" i="4"/>
  <c r="Q37" i="4"/>
  <c r="J37" i="4"/>
  <c r="S31" i="4"/>
  <c r="Q32" i="4"/>
  <c r="P31" i="4"/>
  <c r="O31" i="4"/>
  <c r="J31" i="4"/>
  <c r="O29" i="4"/>
  <c r="O23" i="4"/>
  <c r="O24" i="4"/>
  <c r="N24" i="4"/>
  <c r="J24" i="4"/>
  <c r="Q16" i="4"/>
  <c r="S17" i="4"/>
  <c r="P18" i="4"/>
  <c r="J18" i="4"/>
  <c r="O17" i="4"/>
  <c r="N17" i="4"/>
  <c r="O16" i="4"/>
  <c r="J16" i="4"/>
  <c r="N15" i="4"/>
  <c r="J15" i="4"/>
  <c r="Q9" i="4"/>
  <c r="Q11" i="4"/>
  <c r="O11" i="4"/>
  <c r="N11" i="4"/>
  <c r="J11" i="4"/>
  <c r="N10" i="4"/>
  <c r="O10" i="4"/>
  <c r="O9" i="4"/>
  <c r="J9" i="4"/>
  <c r="T11" i="14"/>
  <c r="R9" i="14"/>
  <c r="P11" i="14"/>
  <c r="P8" i="14"/>
  <c r="O8" i="14"/>
  <c r="J8" i="14"/>
  <c r="Q11" i="18"/>
  <c r="O28" i="18"/>
  <c r="Q17" i="18"/>
  <c r="P10" i="18"/>
  <c r="M30" i="18"/>
  <c r="N16" i="18"/>
  <c r="M22" i="18"/>
  <c r="Q23" i="18"/>
  <c r="M29" i="18"/>
  <c r="R11" i="15"/>
  <c r="J18" i="15"/>
  <c r="J8" i="15"/>
  <c r="T18" i="15"/>
  <c r="N16" i="15"/>
  <c r="U25" i="15"/>
  <c r="Q10" i="15"/>
  <c r="J11" i="15"/>
  <c r="J17" i="15"/>
  <c r="U18" i="15"/>
  <c r="J29" i="15"/>
  <c r="J25" i="15"/>
  <c r="O17" i="15"/>
  <c r="P18" i="15"/>
  <c r="O22" i="15"/>
  <c r="N18" i="15"/>
  <c r="P16" i="15"/>
  <c r="N30" i="15"/>
  <c r="J30" i="15"/>
  <c r="J24" i="15"/>
  <c r="J16" i="15"/>
  <c r="Q32" i="15"/>
  <c r="P24" i="15"/>
  <c r="U32" i="15"/>
  <c r="J32" i="15"/>
  <c r="P17" i="18"/>
  <c r="N28" i="18"/>
  <c r="P29" i="18"/>
  <c r="I28" i="18"/>
  <c r="O22" i="18"/>
  <c r="O11" i="18"/>
  <c r="Q45" i="4"/>
  <c r="O30" i="4"/>
  <c r="J30" i="4"/>
  <c r="N43" i="4"/>
  <c r="R10" i="14"/>
  <c r="J10" i="14"/>
  <c r="P9" i="14"/>
  <c r="J9" i="14"/>
  <c r="J23" i="4"/>
  <c r="J52" i="4"/>
  <c r="R11" i="14"/>
  <c r="P45" i="4"/>
  <c r="J45" i="4"/>
  <c r="P39" i="4"/>
  <c r="J39" i="4"/>
  <c r="Q38" i="4"/>
  <c r="U25" i="4"/>
  <c r="J25" i="4"/>
  <c r="N22" i="4"/>
  <c r="J22" i="4"/>
  <c r="P17" i="4"/>
  <c r="J17" i="4"/>
  <c r="P17" i="14"/>
  <c r="R20" i="14"/>
  <c r="K20" i="14"/>
  <c r="S10" i="4"/>
  <c r="O43" i="4"/>
  <c r="R10" i="4"/>
  <c r="J51" i="4"/>
  <c r="V11" i="14"/>
  <c r="J11" i="14"/>
  <c r="S38" i="4"/>
  <c r="S46" i="4"/>
  <c r="J46" i="4"/>
  <c r="N32" i="4"/>
  <c r="J32" i="4"/>
  <c r="O16" i="18"/>
  <c r="I16" i="18"/>
  <c r="I8" i="18"/>
  <c r="P9" i="18"/>
  <c r="I30" i="18"/>
  <c r="N21" i="18"/>
  <c r="M27" i="18"/>
  <c r="Q29" i="18"/>
  <c r="N27" i="18"/>
  <c r="I21" i="18"/>
  <c r="O30" i="18"/>
  <c r="I22" i="18"/>
  <c r="M23" i="18"/>
  <c r="I11" i="18"/>
  <c r="M11" i="18"/>
  <c r="N10" i="18"/>
  <c r="M10" i="18"/>
  <c r="M9" i="18"/>
  <c r="S11" i="18"/>
  <c r="N8" i="18"/>
  <c r="N17" i="18"/>
  <c r="I17" i="18"/>
  <c r="R10" i="18"/>
  <c r="N9" i="18"/>
  <c r="T11" i="18"/>
  <c r="Q30" i="18"/>
  <c r="T30" i="18"/>
  <c r="M17" i="18"/>
  <c r="I29" i="18"/>
  <c r="N23" i="18"/>
  <c r="K19" i="14"/>
  <c r="J38" i="4"/>
  <c r="J29" i="4"/>
  <c r="J43" i="4"/>
  <c r="I23" i="18"/>
  <c r="Q37" i="15"/>
  <c r="P37" i="15"/>
  <c r="J10" i="15"/>
  <c r="S39" i="15"/>
  <c r="R39" i="15"/>
  <c r="J10" i="4"/>
  <c r="I15" i="18"/>
  <c r="O37" i="15"/>
  <c r="N37" i="15"/>
  <c r="J37" i="15"/>
  <c r="O36" i="15"/>
  <c r="N36" i="15"/>
  <c r="J36" i="15"/>
  <c r="Q39" i="15"/>
  <c r="P39" i="15"/>
  <c r="U39" i="15"/>
  <c r="T39" i="15"/>
  <c r="J39" i="15"/>
  <c r="S38" i="15"/>
  <c r="R38" i="15"/>
  <c r="J38" i="15"/>
  <c r="K18" i="14"/>
  <c r="K21" i="14"/>
</calcChain>
</file>

<file path=xl/comments1.xml><?xml version="1.0" encoding="utf-8"?>
<comments xmlns="http://schemas.openxmlformats.org/spreadsheetml/2006/main">
  <authors>
    <author>東洋製罐グループホールディングス株式会社</author>
  </authors>
  <commentLis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スコア入力</t>
        </r>
      </text>
    </comment>
    <comment ref="L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スコア入力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スコア入力</t>
        </r>
      </text>
    </comment>
  </commentList>
</comments>
</file>

<file path=xl/sharedStrings.xml><?xml version="1.0" encoding="utf-8"?>
<sst xmlns="http://schemas.openxmlformats.org/spreadsheetml/2006/main" count="576" uniqueCount="185">
  <si>
    <t>３</t>
    <phoneticPr fontId="2"/>
  </si>
  <si>
    <t>４</t>
    <phoneticPr fontId="2"/>
  </si>
  <si>
    <t>順位</t>
    <rPh sb="0" eb="2">
      <t>ジュンイ</t>
    </rPh>
    <phoneticPr fontId="2"/>
  </si>
  <si>
    <t>４</t>
    <phoneticPr fontId="2"/>
  </si>
  <si>
    <t>３</t>
    <phoneticPr fontId="2"/>
  </si>
  <si>
    <t>男子１部リーグ</t>
    <rPh sb="0" eb="2">
      <t>ダンシ</t>
    </rPh>
    <rPh sb="3" eb="4">
      <t>ブ</t>
    </rPh>
    <phoneticPr fontId="2"/>
  </si>
  <si>
    <t>女子１部リーグ</t>
    <rPh sb="0" eb="2">
      <t>ジョシ</t>
    </rPh>
    <rPh sb="3" eb="4">
      <t>ブ</t>
    </rPh>
    <phoneticPr fontId="2"/>
  </si>
  <si>
    <t>１</t>
    <phoneticPr fontId="2"/>
  </si>
  <si>
    <t>２</t>
    <phoneticPr fontId="2"/>
  </si>
  <si>
    <t>５</t>
    <phoneticPr fontId="2"/>
  </si>
  <si>
    <t>ポイント</t>
    <phoneticPr fontId="2"/>
  </si>
  <si>
    <t>ポイント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</si>
  <si>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</si>
  <si>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</si>
  <si>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</si>
  <si>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</si>
  <si>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</si>
  <si>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W1</t>
    <phoneticPr fontId="2"/>
  </si>
  <si>
    <t>1位</t>
    <rPh sb="1" eb="2">
      <t>イ</t>
    </rPh>
    <phoneticPr fontId="2"/>
  </si>
  <si>
    <t>1位</t>
    <phoneticPr fontId="2"/>
  </si>
  <si>
    <t>1位</t>
  </si>
  <si>
    <t>Ｆ</t>
    <phoneticPr fontId="2"/>
  </si>
  <si>
    <t>男子５部決勝トーナメント</t>
    <rPh sb="0" eb="2">
      <t>ダンシ</t>
    </rPh>
    <rPh sb="3" eb="4">
      <t>ブ</t>
    </rPh>
    <rPh sb="4" eb="6">
      <t>ケッショウ</t>
    </rPh>
    <phoneticPr fontId="2"/>
  </si>
  <si>
    <t>M５A</t>
    <phoneticPr fontId="2"/>
  </si>
  <si>
    <t>M５B</t>
    <phoneticPr fontId="2"/>
  </si>
  <si>
    <t>M５C</t>
    <phoneticPr fontId="2"/>
  </si>
  <si>
    <t>M５D</t>
    <phoneticPr fontId="2"/>
  </si>
  <si>
    <t>M5A</t>
    <phoneticPr fontId="2"/>
  </si>
  <si>
    <t>M１</t>
    <phoneticPr fontId="2"/>
  </si>
  <si>
    <t>M2
A</t>
    <phoneticPr fontId="2"/>
  </si>
  <si>
    <t>M2
B</t>
    <phoneticPr fontId="2"/>
  </si>
  <si>
    <t>男子2部Aブロック</t>
    <rPh sb="0" eb="2">
      <t>ダンシ</t>
    </rPh>
    <rPh sb="3" eb="4">
      <t>ブ</t>
    </rPh>
    <phoneticPr fontId="2"/>
  </si>
  <si>
    <t>男子2部Bブロック</t>
    <rPh sb="0" eb="2">
      <t>ダンシ</t>
    </rPh>
    <rPh sb="3" eb="4">
      <t>ブ</t>
    </rPh>
    <phoneticPr fontId="2"/>
  </si>
  <si>
    <t>男子3部Aブロック</t>
    <rPh sb="0" eb="2">
      <t>ダンシ</t>
    </rPh>
    <rPh sb="3" eb="4">
      <t>ブ</t>
    </rPh>
    <phoneticPr fontId="2"/>
  </si>
  <si>
    <t>M3
A</t>
    <phoneticPr fontId="2"/>
  </si>
  <si>
    <t>男子3部Bブロック</t>
    <rPh sb="0" eb="2">
      <t>ダンシ</t>
    </rPh>
    <rPh sb="3" eb="4">
      <t>ブ</t>
    </rPh>
    <phoneticPr fontId="2"/>
  </si>
  <si>
    <t>M3
B</t>
    <phoneticPr fontId="2"/>
  </si>
  <si>
    <t>男子4部Aブロック</t>
    <rPh sb="0" eb="2">
      <t>ダンシ</t>
    </rPh>
    <rPh sb="3" eb="4">
      <t>ブ</t>
    </rPh>
    <phoneticPr fontId="2"/>
  </si>
  <si>
    <t>M4
A</t>
    <phoneticPr fontId="2"/>
  </si>
  <si>
    <t>男子4部Bブロック</t>
    <rPh sb="0" eb="2">
      <t>ダンシ</t>
    </rPh>
    <rPh sb="3" eb="4">
      <t>ブ</t>
    </rPh>
    <phoneticPr fontId="2"/>
  </si>
  <si>
    <t>M4
B</t>
    <phoneticPr fontId="2"/>
  </si>
  <si>
    <t>３</t>
    <phoneticPr fontId="2"/>
  </si>
  <si>
    <t>４</t>
    <phoneticPr fontId="2"/>
  </si>
  <si>
    <t>win</t>
    <phoneticPr fontId="2"/>
  </si>
  <si>
    <t>lose</t>
    <phoneticPr fontId="2"/>
  </si>
  <si>
    <t>ｗｉｎ</t>
    <phoneticPr fontId="2"/>
  </si>
  <si>
    <t>lose</t>
    <phoneticPr fontId="2"/>
  </si>
  <si>
    <t>男子5部　Ｂブロック</t>
    <rPh sb="0" eb="2">
      <t>ダンシ</t>
    </rPh>
    <rPh sb="3" eb="4">
      <t>ブ</t>
    </rPh>
    <phoneticPr fontId="2"/>
  </si>
  <si>
    <t>男子5部　Ｃブロック</t>
    <rPh sb="0" eb="2">
      <t>ダンシ</t>
    </rPh>
    <rPh sb="3" eb="4">
      <t>ブ</t>
    </rPh>
    <phoneticPr fontId="2"/>
  </si>
  <si>
    <t>５</t>
    <phoneticPr fontId="2"/>
  </si>
  <si>
    <t>男子5部　Ａブロック</t>
    <rPh sb="0" eb="2">
      <t>ダンシ</t>
    </rPh>
    <rPh sb="3" eb="4">
      <t>ブ</t>
    </rPh>
    <phoneticPr fontId="2"/>
  </si>
  <si>
    <t>M5Ｂ</t>
    <phoneticPr fontId="2"/>
  </si>
  <si>
    <t>M5Ｃ</t>
    <phoneticPr fontId="2"/>
  </si>
  <si>
    <t>女子２部リーグ</t>
    <rPh sb="0" eb="2">
      <t>ジョシ</t>
    </rPh>
    <rPh sb="3" eb="4">
      <t>ブ</t>
    </rPh>
    <phoneticPr fontId="2"/>
  </si>
  <si>
    <t>（女子リーグ）</t>
    <rPh sb="1" eb="3">
      <t>ジョシ</t>
    </rPh>
    <phoneticPr fontId="2"/>
  </si>
  <si>
    <t>（男子1-4部リーグ）</t>
    <rPh sb="6" eb="7">
      <t>ブ</t>
    </rPh>
    <phoneticPr fontId="2"/>
  </si>
  <si>
    <t>神奈川県庁A</t>
    <phoneticPr fontId="2"/>
  </si>
  <si>
    <t>野村総合研究所</t>
    <phoneticPr fontId="2"/>
  </si>
  <si>
    <t>横浜市テニス協会　実業団委員会</t>
    <rPh sb="0" eb="3">
      <t>ヨコハマシ</t>
    </rPh>
    <rPh sb="6" eb="8">
      <t>キョウカイ</t>
    </rPh>
    <rPh sb="9" eb="12">
      <t>ジツギョウダン</t>
    </rPh>
    <rPh sb="12" eb="15">
      <t>イインカイ</t>
    </rPh>
    <phoneticPr fontId="2"/>
  </si>
  <si>
    <t>NECソリューションイノベータ</t>
    <phoneticPr fontId="2"/>
  </si>
  <si>
    <t>三菱ケミカルSIC-B</t>
    <rPh sb="0" eb="2">
      <t>ミツビシ</t>
    </rPh>
    <phoneticPr fontId="2"/>
  </si>
  <si>
    <t>事務局：三菱重工横浜</t>
    <rPh sb="0" eb="3">
      <t>ジムキョク</t>
    </rPh>
    <rPh sb="4" eb="10">
      <t>ミツビシジュウコウヨコハマ</t>
    </rPh>
    <phoneticPr fontId="2"/>
  </si>
  <si>
    <t>NTTデータMSE A</t>
    <phoneticPr fontId="2"/>
  </si>
  <si>
    <t>野村総合研究所B</t>
    <phoneticPr fontId="2"/>
  </si>
  <si>
    <t>ニッパツ・ローン・テニスクラブ</t>
    <phoneticPr fontId="2"/>
  </si>
  <si>
    <t>大東建託横浜A</t>
    <phoneticPr fontId="2"/>
  </si>
  <si>
    <t>ブリヂストンB</t>
    <phoneticPr fontId="2"/>
  </si>
  <si>
    <t>日揮HD C</t>
    <phoneticPr fontId="2"/>
  </si>
  <si>
    <t>メイテック</t>
    <phoneticPr fontId="2"/>
  </si>
  <si>
    <t>横浜市役所D</t>
    <phoneticPr fontId="2"/>
  </si>
  <si>
    <t>ボッシュA</t>
    <phoneticPr fontId="2"/>
  </si>
  <si>
    <t>AGC中研A</t>
    <phoneticPr fontId="2"/>
  </si>
  <si>
    <t>パナソニックA</t>
    <phoneticPr fontId="2"/>
  </si>
  <si>
    <t>三菱重工横浜A</t>
    <phoneticPr fontId="2"/>
  </si>
  <si>
    <t>NECソリューションイノベータB</t>
    <phoneticPr fontId="2"/>
  </si>
  <si>
    <t>NTTデータMSE B</t>
    <phoneticPr fontId="2"/>
  </si>
  <si>
    <t>神奈川県庁かなふぅ</t>
    <phoneticPr fontId="2"/>
  </si>
  <si>
    <t>男子5部　Dブロック</t>
    <rPh sb="0" eb="2">
      <t>ダンシ</t>
    </rPh>
    <rPh sb="3" eb="4">
      <t>ブ</t>
    </rPh>
    <phoneticPr fontId="2"/>
  </si>
  <si>
    <t>大東建託横浜Ｂ</t>
    <phoneticPr fontId="2"/>
  </si>
  <si>
    <t>NECソリューションイノベータC</t>
    <phoneticPr fontId="2"/>
  </si>
  <si>
    <t>資生堂研究所B</t>
    <phoneticPr fontId="2"/>
  </si>
  <si>
    <t>ソディック</t>
    <phoneticPr fontId="2"/>
  </si>
  <si>
    <t>パナソニックB</t>
    <phoneticPr fontId="2"/>
  </si>
  <si>
    <t>NTTテクノクロス</t>
    <phoneticPr fontId="2"/>
  </si>
  <si>
    <t>NECソリューションイノベータD</t>
    <phoneticPr fontId="2"/>
  </si>
  <si>
    <t>横浜市水道局B</t>
    <rPh sb="0" eb="3">
      <t>ヨコハマシ</t>
    </rPh>
    <rPh sb="3" eb="6">
      <t>スイドウキョク</t>
    </rPh>
    <phoneticPr fontId="2"/>
  </si>
  <si>
    <t>レノボTC</t>
    <phoneticPr fontId="2"/>
  </si>
  <si>
    <t>ブリヂストンC</t>
    <phoneticPr fontId="2"/>
  </si>
  <si>
    <t>NECソリューションイノベータE</t>
    <phoneticPr fontId="2"/>
  </si>
  <si>
    <t>東芝横浜C</t>
    <phoneticPr fontId="2"/>
  </si>
  <si>
    <t>神奈川県庁ひまわり</t>
    <phoneticPr fontId="2"/>
  </si>
  <si>
    <t>野村総合研究所C</t>
    <phoneticPr fontId="2"/>
  </si>
  <si>
    <t>第７５回横浜市実業団対抗テニスリーグ</t>
    <rPh sb="0" eb="1">
      <t>ダイ</t>
    </rPh>
    <rPh sb="4" eb="7">
      <t>ヨコハマシ</t>
    </rPh>
    <rPh sb="7" eb="10">
      <t>ジツギョウダン</t>
    </rPh>
    <rPh sb="10" eb="12">
      <t>タイコウ</t>
    </rPh>
    <phoneticPr fontId="2"/>
  </si>
  <si>
    <t>W２</t>
    <phoneticPr fontId="2"/>
  </si>
  <si>
    <t>1</t>
    <phoneticPr fontId="2"/>
  </si>
  <si>
    <t>2</t>
    <phoneticPr fontId="2"/>
  </si>
  <si>
    <t>3</t>
    <phoneticPr fontId="2"/>
  </si>
  <si>
    <t>4</t>
  </si>
  <si>
    <t>5</t>
  </si>
  <si>
    <t>6</t>
  </si>
  <si>
    <t>日立戸塚</t>
    <phoneticPr fontId="2"/>
  </si>
  <si>
    <t>千代田化工</t>
    <rPh sb="0" eb="5">
      <t>チヨダカコウ</t>
    </rPh>
    <phoneticPr fontId="2"/>
  </si>
  <si>
    <t>ボッシュ</t>
    <phoneticPr fontId="2"/>
  </si>
  <si>
    <t>横浜市役所C</t>
    <phoneticPr fontId="2"/>
  </si>
  <si>
    <t>千代田化工A</t>
    <phoneticPr fontId="2"/>
  </si>
  <si>
    <t>ENEOS中研</t>
    <phoneticPr fontId="2"/>
  </si>
  <si>
    <t>日立ソリューションズB</t>
    <phoneticPr fontId="2"/>
  </si>
  <si>
    <t>横浜市水道局A</t>
    <phoneticPr fontId="2"/>
  </si>
  <si>
    <t>AGC中研B</t>
    <phoneticPr fontId="2"/>
  </si>
  <si>
    <t>三菱ケミカルSIC-B</t>
    <phoneticPr fontId="2"/>
  </si>
  <si>
    <t>神奈川県庁カモメン</t>
    <phoneticPr fontId="2"/>
  </si>
  <si>
    <t>PFU横浜本社</t>
    <phoneticPr fontId="2"/>
  </si>
  <si>
    <t>コイト電工</t>
    <phoneticPr fontId="2"/>
  </si>
  <si>
    <t>日立戸塚</t>
    <phoneticPr fontId="2"/>
  </si>
  <si>
    <t>東芝横浜B</t>
    <phoneticPr fontId="2"/>
  </si>
  <si>
    <t>日本飛行機</t>
    <phoneticPr fontId="2"/>
  </si>
  <si>
    <t>住友電工B</t>
    <phoneticPr fontId="2"/>
  </si>
  <si>
    <t>日立ソリューションズC</t>
    <phoneticPr fontId="2"/>
  </si>
  <si>
    <t>横浜信用金庫</t>
    <phoneticPr fontId="2"/>
  </si>
  <si>
    <t>日立JTE-B</t>
    <phoneticPr fontId="2"/>
  </si>
  <si>
    <t>東芝京浜</t>
    <phoneticPr fontId="2"/>
  </si>
  <si>
    <t>三菱ケミカルSIC-A</t>
    <phoneticPr fontId="2"/>
  </si>
  <si>
    <t>加賀FEI</t>
    <phoneticPr fontId="2"/>
  </si>
  <si>
    <t>東亞合成テニス部</t>
    <phoneticPr fontId="2"/>
  </si>
  <si>
    <t>日立JTE-A</t>
    <phoneticPr fontId="2"/>
  </si>
  <si>
    <t>日揮HD A</t>
    <phoneticPr fontId="2"/>
  </si>
  <si>
    <t>千代田化工B</t>
    <phoneticPr fontId="2"/>
  </si>
  <si>
    <t>東洋製罐C</t>
    <phoneticPr fontId="2"/>
  </si>
  <si>
    <t>三菱重工横浜B</t>
    <phoneticPr fontId="2"/>
  </si>
  <si>
    <t>M5D</t>
    <phoneticPr fontId="2"/>
  </si>
  <si>
    <t>GODAIスポーツアカデミー</t>
    <phoneticPr fontId="2"/>
  </si>
  <si>
    <t>日立JTE-C</t>
    <rPh sb="0" eb="2">
      <t>ヒタチ</t>
    </rPh>
    <phoneticPr fontId="2"/>
  </si>
  <si>
    <t>第７５回横浜市実業団対抗テニスリーグ</t>
    <rPh sb="0" eb="1">
      <t>ダイ</t>
    </rPh>
    <rPh sb="3" eb="4">
      <t>カイ</t>
    </rPh>
    <rPh sb="4" eb="7">
      <t>ヨコハマシ</t>
    </rPh>
    <rPh sb="7" eb="10">
      <t>ジツギョウダン</t>
    </rPh>
    <rPh sb="10" eb="12">
      <t>タイコウ</t>
    </rPh>
    <phoneticPr fontId="2"/>
  </si>
  <si>
    <t>横浜市ﾃﾆｽ協会　実業団委員会</t>
    <rPh sb="0" eb="3">
      <t>ヨコハマシ</t>
    </rPh>
    <rPh sb="6" eb="8">
      <t>キョウカイ</t>
    </rPh>
    <rPh sb="9" eb="12">
      <t>ジツギョウダン</t>
    </rPh>
    <rPh sb="12" eb="15">
      <t>イインカイ</t>
    </rPh>
    <phoneticPr fontId="2"/>
  </si>
  <si>
    <t>（男子5部決勝トーナメント）</t>
    <phoneticPr fontId="2"/>
  </si>
  <si>
    <t/>
  </si>
  <si>
    <t>昇格</t>
    <rPh sb="0" eb="2">
      <t>ショウカク</t>
    </rPh>
    <phoneticPr fontId="2"/>
  </si>
  <si>
    <t>ＳＦ</t>
    <phoneticPr fontId="2"/>
  </si>
  <si>
    <t>M５E</t>
    <phoneticPr fontId="2"/>
  </si>
  <si>
    <t>M5B</t>
    <phoneticPr fontId="2"/>
  </si>
  <si>
    <t>男子5部　Bブロック</t>
    <rPh sb="0" eb="2">
      <t>ダンシ</t>
    </rPh>
    <rPh sb="3" eb="4">
      <t>ブ</t>
    </rPh>
    <phoneticPr fontId="2"/>
  </si>
  <si>
    <t>男子5部　Cブロック</t>
    <rPh sb="0" eb="2">
      <t>ダンシ</t>
    </rPh>
    <rPh sb="3" eb="4">
      <t>ブ</t>
    </rPh>
    <phoneticPr fontId="2"/>
  </si>
  <si>
    <t>男子5部　Eブロック</t>
    <rPh sb="0" eb="2">
      <t>ダンシ</t>
    </rPh>
    <rPh sb="3" eb="4">
      <t>ブ</t>
    </rPh>
    <phoneticPr fontId="2"/>
  </si>
  <si>
    <t>M5C</t>
    <phoneticPr fontId="2"/>
  </si>
  <si>
    <t>M5E</t>
    <phoneticPr fontId="2"/>
  </si>
  <si>
    <t>PFU横浜本社</t>
    <phoneticPr fontId="2"/>
  </si>
  <si>
    <t>横浜市役所B</t>
    <phoneticPr fontId="2"/>
  </si>
  <si>
    <t>神奈川県庁B</t>
    <phoneticPr fontId="2"/>
  </si>
  <si>
    <t>日揮HD</t>
    <phoneticPr fontId="2"/>
  </si>
  <si>
    <t>４</t>
  </si>
  <si>
    <t>中外製薬</t>
    <rPh sb="0" eb="4">
      <t>チュウガイセイヤク</t>
    </rPh>
    <phoneticPr fontId="2"/>
  </si>
  <si>
    <t>（男子5部予選リーグ　Ｄ，Ｅ）</t>
    <rPh sb="4" eb="5">
      <t>ブ</t>
    </rPh>
    <rPh sb="5" eb="7">
      <t>ヨセン</t>
    </rPh>
    <phoneticPr fontId="2"/>
  </si>
  <si>
    <t>（男子5部予選リーグ　Ａ，Ｂ，Ｃ）</t>
    <rPh sb="4" eb="5">
      <t>ブ</t>
    </rPh>
    <rPh sb="5" eb="7">
      <t>ヨセン</t>
    </rPh>
    <phoneticPr fontId="2"/>
  </si>
  <si>
    <t>０－５</t>
  </si>
  <si>
    <t>３－２</t>
  </si>
  <si>
    <t>５－０</t>
  </si>
  <si>
    <t>２－１</t>
  </si>
  <si>
    <t>３－０（ＷＯ)</t>
  </si>
  <si>
    <t>４－１</t>
  </si>
  <si>
    <t>０－５（ＷＯ）</t>
  </si>
  <si>
    <t>５－０（ＷＯ)</t>
  </si>
  <si>
    <t>０－３</t>
  </si>
  <si>
    <t>２－３</t>
  </si>
  <si>
    <t>１－２</t>
  </si>
  <si>
    <t>１－４</t>
  </si>
  <si>
    <t>win</t>
  </si>
  <si>
    <t>lose</t>
  </si>
  <si>
    <t>３－０</t>
  </si>
  <si>
    <t>０－３（ＷＯ）</t>
  </si>
  <si>
    <t>横浜信用金庫</t>
    <rPh sb="0" eb="6">
      <t>ヨコハマシンヨウキンコ</t>
    </rPh>
    <phoneticPr fontId="2"/>
  </si>
  <si>
    <t>パナソニックB</t>
  </si>
  <si>
    <t>２０２３年１１月20日　１６時現在</t>
    <phoneticPr fontId="2"/>
  </si>
  <si>
    <t>２０２３年１１月２７日　１６時現在</t>
    <phoneticPr fontId="2"/>
  </si>
  <si>
    <t>２０２３年１２月４日　１５時現在</t>
    <phoneticPr fontId="2"/>
  </si>
  <si>
    <t>→降格</t>
    <rPh sb="1" eb="3">
      <t>コウカク</t>
    </rPh>
    <phoneticPr fontId="2"/>
  </si>
  <si>
    <t>※　96-93=+3 直接対決　勝3-2</t>
    <phoneticPr fontId="2"/>
  </si>
  <si>
    <t>※　90-87=+3 直接対決　負2-3</t>
    <phoneticPr fontId="2"/>
  </si>
  <si>
    <t>※　78-97=-19</t>
    <phoneticPr fontId="2"/>
  </si>
  <si>
    <t>※2～4位は勝利数、ポイント数が同じであった為、得失点差及び直接対決の勝敗を考慮</t>
    <rPh sb="4" eb="5">
      <t>イ</t>
    </rPh>
    <phoneticPr fontId="2"/>
  </si>
  <si>
    <t>※男子2部AとBブロックおよび男子3部AとBブロックの4位は勝率とポイントが</t>
    <phoneticPr fontId="2"/>
  </si>
  <si>
    <t>　同じですので、得失ゲーム差が大きいチームを上位としています。</t>
    <rPh sb="22" eb="24">
      <t>ジョウイ</t>
    </rPh>
    <phoneticPr fontId="2"/>
  </si>
  <si>
    <t>※残留⇒残留　1-3(8-12) 4位　得失ゲーム差98-126=-28</t>
    <phoneticPr fontId="2"/>
  </si>
  <si>
    <t>※残留⇒残留　1-3(8-12) 4位　得失ゲーム差117-133=-16</t>
    <phoneticPr fontId="2"/>
  </si>
  <si>
    <t>※残留⇒降格　1-3(8-12) 4位　得失ゲーム差117-150=-33</t>
    <phoneticPr fontId="2"/>
  </si>
  <si>
    <t>※残留⇒降格　1-3(8-12) 4位　得失ゲーム差101-132=-31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</si>
</sst>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游ゴシック"/>
      <family val="3"/>
      <charset val="128"/>
    </font>
    <font>
      <sz val="9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4">
    <xf numFmtId="0" fontId="0" fillId="0" borderId="0"/>
    <xf numFmtId="0" fontId="17" fillId="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7" fillId="0" borderId="0" xfId="1" applyNumberFormat="1" applyFill="1" applyAlignment="1"/>
    <xf numFmtId="49" fontId="3" fillId="0" borderId="1" xfId="0" applyNumberFormat="1" applyFont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/>
    <xf numFmtId="49" fontId="3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49" fontId="1" fillId="0" borderId="0" xfId="0" applyNumberFormat="1" applyFont="1" applyFill="1"/>
    <xf numFmtId="0" fontId="3" fillId="0" borderId="4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right" vertical="top"/>
      <protection locked="0"/>
    </xf>
    <xf numFmtId="49" fontId="0" fillId="0" borderId="0" xfId="0" quotePrefix="1" applyNumberFormat="1" applyFont="1"/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8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9" xfId="0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49" fontId="5" fillId="8" borderId="9" xfId="0" applyNumberFormat="1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center" vertical="center"/>
    </xf>
    <xf numFmtId="49" fontId="5" fillId="8" borderId="13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22" fillId="9" borderId="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vertical="center"/>
    </xf>
    <xf numFmtId="56" fontId="13" fillId="0" borderId="0" xfId="0" applyNumberFormat="1" applyFont="1" applyAlignment="1">
      <alignment horizontal="center" vertical="center"/>
    </xf>
    <xf numFmtId="49" fontId="3" fillId="4" borderId="28" xfId="0" applyNumberFormat="1" applyFont="1" applyFill="1" applyBorder="1" applyAlignment="1">
      <alignment vertical="center"/>
    </xf>
    <xf numFmtId="49" fontId="3" fillId="4" borderId="29" xfId="0" applyNumberFormat="1" applyFont="1" applyFill="1" applyBorder="1" applyAlignment="1">
      <alignment vertical="center"/>
    </xf>
    <xf numFmtId="49" fontId="3" fillId="4" borderId="30" xfId="0" applyNumberFormat="1" applyFont="1" applyFill="1" applyBorder="1" applyAlignment="1">
      <alignment vertical="center"/>
    </xf>
    <xf numFmtId="0" fontId="3" fillId="7" borderId="18" xfId="0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0" fillId="0" borderId="0" xfId="0" applyNumberFormat="1" applyFill="1"/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35" xfId="0" applyFont="1" applyBorder="1" applyAlignment="1">
      <alignment vertical="center"/>
    </xf>
    <xf numFmtId="0" fontId="0" fillId="0" borderId="0" xfId="0" applyFill="1"/>
    <xf numFmtId="0" fontId="14" fillId="0" borderId="2" xfId="0" applyFont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10" borderId="9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4" fillId="5" borderId="36" xfId="0" applyFont="1" applyFill="1" applyBorder="1" applyAlignment="1">
      <alignment vertical="center" shrinkToFit="1"/>
    </xf>
    <xf numFmtId="0" fontId="4" fillId="5" borderId="37" xfId="0" applyFont="1" applyFill="1" applyBorder="1" applyAlignment="1">
      <alignment vertical="center" shrinkToFit="1"/>
    </xf>
    <xf numFmtId="0" fontId="4" fillId="5" borderId="38" xfId="0" applyFont="1" applyFill="1" applyBorder="1" applyAlignment="1">
      <alignment vertical="center" shrinkToFit="1"/>
    </xf>
    <xf numFmtId="49" fontId="3" fillId="5" borderId="28" xfId="0" applyNumberFormat="1" applyFont="1" applyFill="1" applyBorder="1" applyAlignment="1">
      <alignment horizontal="center" vertical="center" shrinkToFit="1"/>
    </xf>
    <xf numFmtId="49" fontId="3" fillId="5" borderId="29" xfId="0" applyNumberFormat="1" applyFont="1" applyFill="1" applyBorder="1" applyAlignment="1">
      <alignment horizontal="center" vertical="center" shrinkToFit="1"/>
    </xf>
    <xf numFmtId="49" fontId="3" fillId="5" borderId="30" xfId="0" applyNumberFormat="1" applyFont="1" applyFill="1" applyBorder="1" applyAlignment="1">
      <alignment horizontal="center" vertical="center" shrinkToFit="1"/>
    </xf>
    <xf numFmtId="0" fontId="4" fillId="5" borderId="39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49" fontId="3" fillId="4" borderId="40" xfId="0" applyNumberFormat="1" applyFont="1" applyFill="1" applyBorder="1" applyAlignment="1">
      <alignment horizontal="center" vertical="center" wrapText="1"/>
    </xf>
    <xf numFmtId="49" fontId="3" fillId="4" borderId="41" xfId="0" applyNumberFormat="1" applyFont="1" applyFill="1" applyBorder="1" applyAlignment="1">
      <alignment horizontal="center" vertical="center"/>
    </xf>
    <xf numFmtId="49" fontId="3" fillId="4" borderId="42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4" fillId="4" borderId="38" xfId="0" applyFont="1" applyFill="1" applyBorder="1" applyAlignment="1">
      <alignment vertical="center"/>
    </xf>
    <xf numFmtId="49" fontId="3" fillId="4" borderId="4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9" fontId="3" fillId="4" borderId="40" xfId="0" applyNumberFormat="1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9" fontId="3" fillId="4" borderId="28" xfId="0" applyNumberFormat="1" applyFont="1" applyFill="1" applyBorder="1" applyAlignment="1">
      <alignment horizontal="center" vertical="center"/>
    </xf>
    <xf numFmtId="49" fontId="3" fillId="4" borderId="29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49" fontId="3" fillId="4" borderId="44" xfId="0" applyNumberFormat="1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vertical="center"/>
    </xf>
    <xf numFmtId="0" fontId="0" fillId="4" borderId="51" xfId="0" applyFill="1" applyBorder="1" applyAlignment="1">
      <alignment vertical="center"/>
    </xf>
  </cellXfs>
  <cellStyles count="4">
    <cellStyle name="悪い" xfId="1" builtinId="27"/>
    <cellStyle name="標準" xfId="0" builtinId="0"/>
    <cellStyle name="標準 2" xfId="2"/>
    <cellStyle name="標準 3" xfId="3"/>
  </cellStyles>
  <dxfs count="60">
    <dxf>
      <font>
        <b/>
        <i val="0"/>
        <color rgb="FFFFFF00"/>
      </font>
      <fill>
        <patternFill>
          <bgColor rgb="FFFF0000"/>
        </patternFill>
      </fill>
    </dxf>
    <dxf>
      <border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font>
        <b/>
        <i val="0"/>
        <color rgb="FFFF0000"/>
      </font>
      <fill>
        <patternFill>
          <bgColor rgb="FFFFFF0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FF0000"/>
      </font>
      <fill>
        <patternFill>
          <fgColor rgb="FFFF99FF"/>
          <bgColor rgb="FFFF99CC"/>
        </patternFill>
      </fill>
    </dxf>
    <dxf>
      <font>
        <color rgb="FF0070C0"/>
      </font>
      <fill>
        <patternFill>
          <bgColor rgb="FF99CCFF"/>
        </patternFill>
      </fill>
    </dxf>
    <dxf>
      <font>
        <color rgb="FFFF0000"/>
      </font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rgb="FFFF99CC"/>
        </patternFill>
      </fill>
    </dxf>
    <dxf>
      <font>
        <color rgb="FF0070C0"/>
      </font>
      <fill>
        <patternFill>
          <bgColor rgb="FF99CCFF"/>
        </patternFill>
      </fill>
    </dxf>
    <dxf>
      <font>
        <color rgb="FFFF0000"/>
      </font>
      <fill>
        <patternFill>
          <bgColor rgb="FFFF99CC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lor rgb="FF0070C0"/>
      </font>
      <fill>
        <patternFill>
          <bgColor rgb="FF99CCFF"/>
        </patternFill>
      </fill>
    </dxf>
    <dxf>
      <font>
        <color rgb="FF0070C0"/>
      </font>
      <fill>
        <patternFill>
          <bgColor rgb="FF99CCFF"/>
        </patternFill>
      </fill>
    </dxf>
    <dxf>
      <font>
        <color rgb="FF0070C0"/>
      </font>
      <fill>
        <patternFill>
          <bgColor rgb="FF99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B24"/>
  <sheetViews>
    <sheetView showWhiteSpace="0" zoomScale="130" zoomScaleNormal="130" zoomScaleSheetLayoutView="90" workbookViewId="0">
      <selection activeCell="H24" sqref="H23:H24"/>
    </sheetView>
  </sheetViews>
  <sheetFormatPr defaultRowHeight="13.5" x14ac:dyDescent="0.15"/>
  <cols>
    <col min="1" max="1" width="2.375" style="55" customWidth="1"/>
    <col min="2" max="2" width="4.5" style="55" customWidth="1"/>
    <col min="3" max="3" width="4.5" style="56" customWidth="1"/>
    <col min="4" max="4" width="29.25" style="55" customWidth="1"/>
    <col min="5" max="9" width="13.75" style="57" customWidth="1"/>
    <col min="10" max="10" width="13.75" style="55" customWidth="1"/>
    <col min="11" max="11" width="13.75" customWidth="1"/>
    <col min="12" max="12" width="12.5" style="56" customWidth="1"/>
    <col min="13" max="13" width="6.875" style="55" customWidth="1"/>
    <col min="14" max="16" width="2" style="55" hidden="1" customWidth="1"/>
    <col min="17" max="28" width="2.5" style="55" hidden="1" customWidth="1"/>
    <col min="29" max="16384" width="9" style="55"/>
  </cols>
  <sheetData>
    <row r="1" spans="2:26" ht="18" customHeight="1" x14ac:dyDescent="0.15"/>
    <row r="2" spans="2:26" ht="18" customHeight="1" x14ac:dyDescent="0.15">
      <c r="B2" s="1" t="s">
        <v>92</v>
      </c>
      <c r="K2" s="53" t="s">
        <v>58</v>
      </c>
      <c r="L2"/>
      <c r="M2"/>
    </row>
    <row r="3" spans="2:26" ht="18" customHeight="1" x14ac:dyDescent="0.15">
      <c r="B3" s="1" t="s">
        <v>61</v>
      </c>
      <c r="H3" s="58"/>
    </row>
    <row r="4" spans="2:26" ht="18" customHeight="1" x14ac:dyDescent="0.15">
      <c r="B4" s="1" t="s">
        <v>54</v>
      </c>
      <c r="K4" s="53"/>
      <c r="L4" s="54"/>
      <c r="M4" s="54"/>
    </row>
    <row r="5" spans="2:26" ht="18" customHeight="1" thickBot="1" x14ac:dyDescent="0.2">
      <c r="B5" s="52" t="s">
        <v>172</v>
      </c>
    </row>
    <row r="6" spans="2:26" s="14" customFormat="1" ht="18" customHeight="1" thickBot="1" x14ac:dyDescent="0.2">
      <c r="B6" s="175" t="s">
        <v>6</v>
      </c>
      <c r="C6" s="176"/>
      <c r="D6" s="177"/>
      <c r="E6" s="15" t="str">
        <f>D7</f>
        <v>神奈川県庁A</v>
      </c>
      <c r="F6" s="15" t="str">
        <f>D8</f>
        <v>NECソリューションイノベータ</v>
      </c>
      <c r="G6" s="15" t="str">
        <f>D9</f>
        <v>日立戸塚</v>
      </c>
      <c r="H6" s="15" t="str">
        <f>D10</f>
        <v>野村総合研究所</v>
      </c>
      <c r="I6" s="15" t="str">
        <f>D11</f>
        <v>三菱ケミカルSIC-B</v>
      </c>
      <c r="J6" s="24" t="s">
        <v>11</v>
      </c>
      <c r="K6" s="25" t="s">
        <v>2</v>
      </c>
      <c r="L6" s="26"/>
    </row>
    <row r="7" spans="2:26" s="14" customFormat="1" ht="18" customHeight="1" thickTop="1" x14ac:dyDescent="0.15">
      <c r="B7" s="178" t="s">
        <v>17</v>
      </c>
      <c r="C7" s="59" t="s">
        <v>12</v>
      </c>
      <c r="D7" s="20" t="s">
        <v>56</v>
      </c>
      <c r="E7" s="60"/>
      <c r="F7" s="79" t="s">
        <v>167</v>
      </c>
      <c r="G7" s="79" t="s">
        <v>167</v>
      </c>
      <c r="H7" s="79" t="s">
        <v>156</v>
      </c>
      <c r="I7" s="79" t="s">
        <v>156</v>
      </c>
      <c r="J7" s="21" t="str">
        <f>IF(AND(E7="",F7="",G7="",H7="",I7=""),"",IF(O7&gt;1,1,0)+IF(Q7&gt;1,1,0)+IF(S7&gt;1,1,0)+IF(U7&gt;1,1,0)+IF(W7&gt;1,1,0)&amp;"-"&amp;IF(P7&gt;1,1,0)+IF(R7&gt;1,1,0)+IF(T7&gt;1,1,0)+IF(V7&gt;1,1,0)+IF(X7&gt;1,1,0)&amp;"("&amp;O7+Q7+S7+U7+W7&amp;"-"&amp;P7+R7+T7+V7+X7&amp;")")</f>
        <v>4-0(10-2)</v>
      </c>
      <c r="K7" s="16">
        <v>1</v>
      </c>
      <c r="L7" s="26" t="str">
        <f>IF(K7="","",IF(K7&gt;3,"降格","残留"))</f>
        <v>残留</v>
      </c>
      <c r="M7" s="26"/>
      <c r="N7" s="26"/>
      <c r="O7" s="14">
        <f>IF(E7="",0,INT(MID(E7,1,1)))</f>
        <v>0</v>
      </c>
      <c r="P7" s="14">
        <f>IF(E7="",0,INT(MID(E7,3,1)))</f>
        <v>0</v>
      </c>
      <c r="Q7" s="14">
        <f>IF(F7="",0,INT(MID(F7,1,1)))</f>
        <v>3</v>
      </c>
      <c r="R7" s="14">
        <f>IF(F7="",0,INT(MID(F7,3,1)))</f>
        <v>0</v>
      </c>
      <c r="S7" s="14">
        <f>IF(G7="",0,INT(MID(G7,1,1)))</f>
        <v>3</v>
      </c>
      <c r="T7" s="14">
        <f>IF(G7="",0,INT(MID(G7,3,1)))</f>
        <v>0</v>
      </c>
      <c r="U7" s="14">
        <f>IF(H7="",0,INT(MID(H7,1,1)))</f>
        <v>2</v>
      </c>
      <c r="V7" s="14">
        <f>IF(H7="",0,INT(MID(H7,3,1)))</f>
        <v>1</v>
      </c>
      <c r="W7" s="14">
        <f>IF(I7="",0,INT(MID(I7,1,1)))</f>
        <v>2</v>
      </c>
      <c r="X7" s="14">
        <f>IF(I7="",0,INT(MID(I7,3,1)))</f>
        <v>1</v>
      </c>
    </row>
    <row r="8" spans="2:26" s="14" customFormat="1" ht="18" customHeight="1" x14ac:dyDescent="0.15">
      <c r="B8" s="179"/>
      <c r="C8" s="61" t="s">
        <v>13</v>
      </c>
      <c r="D8" s="20" t="s">
        <v>59</v>
      </c>
      <c r="E8" s="80" t="str">
        <f>IF(F7="","",MID(F7,3,1)&amp;"－"&amp;MID(F7,1,1)&amp;MID(F7,4,4))</f>
        <v>０－３</v>
      </c>
      <c r="F8" s="62"/>
      <c r="G8" s="79" t="s">
        <v>163</v>
      </c>
      <c r="H8" s="79" t="s">
        <v>161</v>
      </c>
      <c r="I8" s="79" t="s">
        <v>156</v>
      </c>
      <c r="J8" s="22" t="str">
        <f>IF(AND(E8="",F8="",G8="",H8="",I8=""),"",IF(O8&gt;1,1,0)+IF(Q8&gt;1,1,0)+IF(S8&gt;1,1,0)+IF(U8&gt;1,1,0)+IF(W8&gt;1,1,0)&amp;"-"&amp;IF(P8&gt;1,1,0)+IF(R8&gt;1,1,0)+IF(T8&gt;1,1,0)+IF(V8&gt;1,1,0)+IF(X8&gt;1,1,0)&amp;"("&amp;O8+Q8+S8+U8+W8&amp;"-"&amp;P8+R8+T8+V8+X8&amp;")")</f>
        <v>1-3(3-9)</v>
      </c>
      <c r="K8" s="17">
        <v>5</v>
      </c>
      <c r="L8" s="26" t="str">
        <f>IF(K8="","",IF(K8&gt;3,"降格","残留"))</f>
        <v>降格</v>
      </c>
      <c r="M8" s="26"/>
      <c r="N8" s="26"/>
      <c r="O8" s="14">
        <f>IF(E8="",0,INT(MID(E8,1,1)))</f>
        <v>0</v>
      </c>
      <c r="P8" s="14">
        <f>IF(E8="",0,INT(MID(E8,3,1)))</f>
        <v>3</v>
      </c>
      <c r="Q8" s="14">
        <f>IF(F8="",0,INT(MID(F8,1,1)))</f>
        <v>0</v>
      </c>
      <c r="R8" s="14">
        <f>IF(F8="",0,INT(MID(F8,3,1)))</f>
        <v>0</v>
      </c>
      <c r="S8" s="14">
        <f>IF(G8="",0,INT(MID(G8,1,1)))</f>
        <v>1</v>
      </c>
      <c r="T8" s="14">
        <f>IF(G8="",0,INT(MID(G8,3,1)))</f>
        <v>2</v>
      </c>
      <c r="U8" s="14">
        <f>IF(H8="",0,INT(MID(H8,1,1)))</f>
        <v>0</v>
      </c>
      <c r="V8" s="14">
        <f>IF(H8="",0,INT(MID(H8,3,1)))</f>
        <v>3</v>
      </c>
      <c r="W8" s="14">
        <f>IF(I8="",0,INT(MID(I8,1,1)))</f>
        <v>2</v>
      </c>
      <c r="X8" s="14">
        <f>IF(I8="",0,INT(MID(I8,3,1)))</f>
        <v>1</v>
      </c>
    </row>
    <row r="9" spans="2:26" s="14" customFormat="1" ht="18" customHeight="1" x14ac:dyDescent="0.15">
      <c r="B9" s="179"/>
      <c r="C9" s="61" t="s">
        <v>14</v>
      </c>
      <c r="D9" s="20" t="s">
        <v>100</v>
      </c>
      <c r="E9" s="80" t="str">
        <f>IF(G7="","",MID(G7,3,1)&amp;"－"&amp;MID(G7,1,1)&amp;MID(G7,4,4))</f>
        <v>０－３</v>
      </c>
      <c r="F9" s="80" t="str">
        <f>IF(G8="","",MID(G8,3,1)&amp;"－"&amp;MID(G8,1,1)&amp;MID(G8,4,4))</f>
        <v>２－１</v>
      </c>
      <c r="G9" s="62"/>
      <c r="H9" s="79" t="s">
        <v>156</v>
      </c>
      <c r="I9" s="79" t="s">
        <v>163</v>
      </c>
      <c r="J9" s="22" t="str">
        <f>IF(AND(E9="",F9="",G9="",H9="",I9=""),"",IF(O9&gt;1,1,0)+IF(Q9&gt;1,1,0)+IF(S9&gt;1,1,0)+IF(U9&gt;1,1,0)+IF(W9&gt;1,1,0)&amp;"-"&amp;IF(P9&gt;1,1,0)+IF(R9&gt;1,1,0)+IF(T9&gt;1,1,0)+IF(V9&gt;1,1,0)+IF(X9&gt;1,1,0)&amp;"("&amp;O9+Q9+S9+U9+W9&amp;"-"&amp;P9+R9+T9+V9+X9&amp;")")</f>
        <v>2-2(5-7)</v>
      </c>
      <c r="K9" s="17">
        <v>3</v>
      </c>
      <c r="L9" s="26" t="str">
        <f>IF(K9="","",IF(K9&gt;3,"降格","残留"))</f>
        <v>残留</v>
      </c>
      <c r="M9" s="26"/>
      <c r="N9" s="26"/>
      <c r="O9" s="14">
        <f>IF(E9="",0,INT(MID(E9,1,1)))</f>
        <v>0</v>
      </c>
      <c r="P9" s="14">
        <f>IF(E9="",0,INT(MID(E9,3,1)))</f>
        <v>3</v>
      </c>
      <c r="Q9" s="14">
        <f>IF(F9="",0,INT(MID(F9,1,1)))</f>
        <v>2</v>
      </c>
      <c r="R9" s="14">
        <f>IF(F9="",0,INT(MID(F9,3,1)))</f>
        <v>1</v>
      </c>
      <c r="S9" s="14">
        <f>IF(G9="",0,INT(MID(G9,1,1)))</f>
        <v>0</v>
      </c>
      <c r="T9" s="14">
        <f>IF(G9="",0,INT(MID(G9,3,1)))</f>
        <v>0</v>
      </c>
      <c r="U9" s="14">
        <f>IF(H9="",0,INT(MID(H9,1,1)))</f>
        <v>2</v>
      </c>
      <c r="V9" s="14">
        <f>IF(H9="",0,INT(MID(H9,3,1)))</f>
        <v>1</v>
      </c>
      <c r="W9" s="14">
        <f>IF(I9="",0,INT(MID(I9,1,1)))</f>
        <v>1</v>
      </c>
      <c r="X9" s="14">
        <f>IF(I9="",0,INT(MID(I9,3,1)))</f>
        <v>2</v>
      </c>
    </row>
    <row r="10" spans="2:26" s="14" customFormat="1" ht="18" customHeight="1" x14ac:dyDescent="0.15">
      <c r="B10" s="179"/>
      <c r="C10" s="61" t="s">
        <v>15</v>
      </c>
      <c r="D10" s="20" t="s">
        <v>57</v>
      </c>
      <c r="E10" s="80" t="str">
        <f>IF(H7="","",MID(H7,3,1)&amp;"－"&amp;MID(H7,1,1)&amp;MID(H7,4,4))</f>
        <v>１－２</v>
      </c>
      <c r="F10" s="80" t="str">
        <f>IF(H8="","",MID(H8,3,1)&amp;"－"&amp;MID(H8,1,1)&amp;MID(H8,4,4))</f>
        <v>３－０</v>
      </c>
      <c r="G10" s="80" t="str">
        <f>IF(H9="","",MID(H9,3,1)&amp;"－"&amp;MID(H9,1,1)&amp;MID(H9,4,4))</f>
        <v>１－２</v>
      </c>
      <c r="H10" s="62"/>
      <c r="I10" s="79" t="s">
        <v>163</v>
      </c>
      <c r="J10" s="22" t="str">
        <f>IF(AND(E10="",F10="",G10="",H10="",I10=""),"",IF(O10&gt;1,1,0)+IF(Q10&gt;1,1,0)+IF(S10&gt;1,1,0)+IF(U10&gt;1,1,0)+IF(W10&gt;1,1,0)&amp;"-"&amp;IF(P10&gt;1,1,0)+IF(R10&gt;1,1,0)+IF(T10&gt;1,1,0)+IF(V10&gt;1,1,0)+IF(X10&gt;1,1,0)&amp;"("&amp;O10+Q10+S10+U10+W10&amp;"-"&amp;P10+R10+T10+V10+X10&amp;")")</f>
        <v>1-3(6-6)</v>
      </c>
      <c r="K10" s="17">
        <v>4</v>
      </c>
      <c r="L10" s="26" t="str">
        <f>IF(K10="","",IF(K10&gt;3,"降格","残留"))</f>
        <v>降格</v>
      </c>
      <c r="M10" s="26"/>
      <c r="N10" s="26"/>
      <c r="O10" s="14">
        <f>IF(E10="",0,INT(MID(E10,1,1)))</f>
        <v>1</v>
      </c>
      <c r="P10" s="14">
        <f>IF(E10="",0,INT(MID(E10,3,1)))</f>
        <v>2</v>
      </c>
      <c r="Q10" s="14">
        <f>IF(F10="",0,INT(MID(F10,1,1)))</f>
        <v>3</v>
      </c>
      <c r="R10" s="14">
        <f>IF(F10="",0,INT(MID(F10,3,1)))</f>
        <v>0</v>
      </c>
      <c r="S10" s="14">
        <f>IF(G10="",0,INT(MID(G10,1,1)))</f>
        <v>1</v>
      </c>
      <c r="T10" s="14">
        <f>IF(G10="",0,INT(MID(G10,3,1)))</f>
        <v>2</v>
      </c>
      <c r="U10" s="14">
        <f>IF(H10="",0,INT(MID(H10,1,1)))</f>
        <v>0</v>
      </c>
      <c r="V10" s="14">
        <f>IF(H10="",0,INT(MID(H10,3,1)))</f>
        <v>0</v>
      </c>
      <c r="W10" s="14">
        <f>IF(I10="",0,INT(MID(I10,1,1)))</f>
        <v>1</v>
      </c>
      <c r="X10" s="14">
        <f>IF(I10="",0,INT(MID(I10,3,1)))</f>
        <v>2</v>
      </c>
    </row>
    <row r="11" spans="2:26" s="14" customFormat="1" ht="18" customHeight="1" thickBot="1" x14ac:dyDescent="0.2">
      <c r="B11" s="180"/>
      <c r="C11" s="63" t="s">
        <v>16</v>
      </c>
      <c r="D11" s="19" t="s">
        <v>60</v>
      </c>
      <c r="E11" s="82" t="str">
        <f>IF(I7="","",MID(I7,3,1)&amp;"－"&amp;MID(I7,1,1)&amp;MID(I7,4,4))</f>
        <v>１－２</v>
      </c>
      <c r="F11" s="82" t="str">
        <f>IF(I8="","",MID(I8,3,1)&amp;"－"&amp;MID(I8,1,1)&amp;MID(I8,4,4))</f>
        <v>１－２</v>
      </c>
      <c r="G11" s="82" t="str">
        <f>IF(I9="","",MID(I9,3,1)&amp;"－"&amp;MID(I9,1,1)&amp;MID(I9,4,4))</f>
        <v>２－１</v>
      </c>
      <c r="H11" s="82" t="str">
        <f>IF(I10="","",MID(I10,3,1)&amp;"－"&amp;MID(I10,1,1)&amp;MID(I10,4,4))</f>
        <v>２－１</v>
      </c>
      <c r="I11" s="64"/>
      <c r="J11" s="23" t="str">
        <f>IF(AND(E11="",F11="",G11="",H11="",I11=""),"",IF(O11&gt;1,1,0)+IF(Q11&gt;1,1,0)+IF(S11&gt;1,1,0)+IF(U11&gt;1,1,0)+IF(W11&gt;1,1,0)&amp;"-"&amp;IF(P11&gt;1,1,0)+IF(R11&gt;1,1,0)+IF(T11&gt;1,1,0)+IF(V11&gt;1,1,0)+IF(X11&gt;1,1,0)&amp;"("&amp;O11+Q11+S11+U11+W11&amp;"-"&amp;P11+R11+T11+V11+X11&amp;")")</f>
        <v>2-2(6-6)</v>
      </c>
      <c r="K11" s="18">
        <v>2</v>
      </c>
      <c r="L11" s="26" t="str">
        <f>IF(K11="","",IF(K11&gt;3,"降格","残留"))</f>
        <v>残留</v>
      </c>
      <c r="M11" s="26"/>
      <c r="N11" s="26"/>
      <c r="O11" s="14">
        <f>IF(E11="",0,INT(MID(E11,1,1)))</f>
        <v>1</v>
      </c>
      <c r="P11" s="14">
        <f>IF(E11="",0,INT(MID(E11,3,1)))</f>
        <v>2</v>
      </c>
      <c r="Q11" s="14">
        <f>IF(F11="",0,INT(MID(F11,1,1)))</f>
        <v>1</v>
      </c>
      <c r="R11" s="14">
        <f>IF(F11="",0,INT(MID(F11,3,1)))</f>
        <v>2</v>
      </c>
      <c r="S11" s="14">
        <f>IF(G11="",0,INT(MID(G11,1,1)))</f>
        <v>2</v>
      </c>
      <c r="T11" s="14">
        <f>IF(G11="",0,INT(MID(G11,3,1)))</f>
        <v>1</v>
      </c>
      <c r="U11" s="14">
        <f>IF(H11="",0,INT(MID(H11,1,1)))</f>
        <v>2</v>
      </c>
      <c r="V11" s="14">
        <f>IF(H11="",0,INT(MID(H11,3,1)))</f>
        <v>1</v>
      </c>
      <c r="W11" s="14">
        <f>IF(I11="",0,INT(MID(I11,1,1)))</f>
        <v>0</v>
      </c>
      <c r="X11" s="14">
        <f>IF(I11="",0,INT(MID(I11,3,1)))</f>
        <v>0</v>
      </c>
    </row>
    <row r="12" spans="2:26" s="14" customFormat="1" ht="18" customHeight="1" x14ac:dyDescent="0.15">
      <c r="B12" s="1"/>
      <c r="C12" s="26"/>
      <c r="D12" s="1"/>
      <c r="E12" s="45"/>
      <c r="F12" s="45"/>
      <c r="G12" s="45"/>
      <c r="H12" s="45"/>
      <c r="I12" s="45"/>
      <c r="J12" s="26"/>
      <c r="K12" s="26"/>
      <c r="L12" s="26" t="str">
        <f>IF(K12="","",IF(K12&lt;3,"○昇格",IF(K12&gt;3,"降格","残留")))</f>
        <v/>
      </c>
    </row>
    <row r="13" spans="2:26" ht="18" customHeight="1" x14ac:dyDescent="0.15"/>
    <row r="14" spans="2:26" ht="18" customHeight="1" thickBot="1" x14ac:dyDescent="0.2"/>
    <row r="15" spans="2:26" ht="18" customHeight="1" thickBot="1" x14ac:dyDescent="0.2">
      <c r="B15" s="181" t="s">
        <v>53</v>
      </c>
      <c r="C15" s="182"/>
      <c r="D15" s="182"/>
      <c r="E15" s="101" t="str">
        <f>D16</f>
        <v>千代田化工</v>
      </c>
      <c r="F15" s="101" t="str">
        <f>D17</f>
        <v>PFU横浜本社</v>
      </c>
      <c r="G15" s="101" t="str">
        <f>D18</f>
        <v>横浜市役所B</v>
      </c>
      <c r="H15" s="101" t="str">
        <f>D19</f>
        <v>神奈川県庁B</v>
      </c>
      <c r="I15" s="101" t="str">
        <f>D20</f>
        <v>日揮HD</v>
      </c>
      <c r="J15" s="101" t="str">
        <f>D21</f>
        <v>ボッシュ</v>
      </c>
      <c r="K15" s="24" t="s">
        <v>10</v>
      </c>
      <c r="L15" s="25" t="s">
        <v>2</v>
      </c>
    </row>
    <row r="16" spans="2:26" ht="18" customHeight="1" thickTop="1" x14ac:dyDescent="0.15">
      <c r="B16" s="183" t="s">
        <v>93</v>
      </c>
      <c r="C16" s="163" t="s">
        <v>94</v>
      </c>
      <c r="D16" s="164" t="s">
        <v>101</v>
      </c>
      <c r="E16" s="102"/>
      <c r="F16" s="103" t="s">
        <v>156</v>
      </c>
      <c r="G16" s="79" t="s">
        <v>156</v>
      </c>
      <c r="H16" s="79" t="s">
        <v>167</v>
      </c>
      <c r="I16" s="79" t="s">
        <v>157</v>
      </c>
      <c r="J16" s="115"/>
      <c r="K16" s="161" t="str">
        <f t="shared" ref="K16:K21" si="0">IF(AND(E16="",F16="",G16="",H16="",I16="",J16=""),"",IF(O16&gt;1,1,0)+IF(Q16&gt;1,1,0)+IF(S16&gt;1,1,0)+IF(U16&gt;1,1,0)+IF(W16&gt;1,1,0)+IF(Y16&gt;1,1,0)&amp;"-"&amp;IF(P16&gt;1,1,0)+IF(R16&gt;1,1,0)+IF(T16&gt;1,1,0)+IF(V16&gt;1,1,0)+IF(X16&gt;1,1,0)+IF(Z16&gt;1,1,0)&amp;"("&amp;O16+Q16+S16+U16+W16++Y16&amp;"-"&amp;P16+R16+T16+V16+X16+Z16&amp;")")</f>
        <v>4-0(10-2)</v>
      </c>
      <c r="L16" s="104">
        <v>1</v>
      </c>
      <c r="M16" s="162" t="str">
        <f t="shared" ref="M16:M21" si="1">IF(L16="","",IF(L16&lt;3,"○昇格",IF(L16&gt;2,"残留")))</f>
        <v>○昇格</v>
      </c>
      <c r="O16" s="14">
        <f t="shared" ref="O16:O21" si="2">IF(E16="",0,INT(MID(E16,1,1)))</f>
        <v>0</v>
      </c>
      <c r="P16" s="14">
        <f t="shared" ref="P16:P21" si="3">IF(E16="",0,INT(MID(E16,3,1)))</f>
        <v>0</v>
      </c>
      <c r="Q16" s="14">
        <f t="shared" ref="Q16:Q21" si="4">IF(F16="",0,INT(MID(F16,1,1)))</f>
        <v>2</v>
      </c>
      <c r="R16" s="14">
        <f t="shared" ref="R16:R21" si="5">IF(F16="",0,INT(MID(F16,3,1)))</f>
        <v>1</v>
      </c>
      <c r="S16" s="14">
        <f t="shared" ref="S16:S21" si="6">IF(G16="",0,INT(MID(G16,1,1)))</f>
        <v>2</v>
      </c>
      <c r="T16" s="14">
        <f t="shared" ref="T16:T21" si="7">IF(G16="",0,INT(MID(G16,3,1)))</f>
        <v>1</v>
      </c>
      <c r="U16" s="14">
        <f t="shared" ref="U16:U21" si="8">IF(H16="",0,INT(MID(H16,1,1)))</f>
        <v>3</v>
      </c>
      <c r="V16" s="14">
        <f t="shared" ref="V16:V21" si="9">IF(H16="",0,INT(MID(H16,3,1)))</f>
        <v>0</v>
      </c>
      <c r="W16" s="14">
        <f t="shared" ref="W16:W21" si="10">IF(I16="",0,INT(MID(I16,1,1)))</f>
        <v>3</v>
      </c>
      <c r="X16" s="14">
        <f>IF(I16="",0,INT(MID(I16,3,1)))</f>
        <v>0</v>
      </c>
      <c r="Y16" s="14">
        <f>IF(J16="",0,INT(MID(J16,3,1)))</f>
        <v>0</v>
      </c>
      <c r="Z16" s="14">
        <f t="shared" ref="Z16:Z21" si="11">IF(J16="",0,INT(MID(J16,3,1)))</f>
        <v>0</v>
      </c>
    </row>
    <row r="17" spans="2:26" ht="18" customHeight="1" x14ac:dyDescent="0.15">
      <c r="B17" s="184"/>
      <c r="C17" s="169" t="s">
        <v>95</v>
      </c>
      <c r="D17" s="170" t="s">
        <v>145</v>
      </c>
      <c r="E17" s="106" t="str">
        <f>IF(F16="","",MID(F16,3,1)&amp;"－"&amp;MID(F16,1,1)&amp;MID(F16,4,4))</f>
        <v>１－２</v>
      </c>
      <c r="F17" s="112"/>
      <c r="G17" s="112"/>
      <c r="H17" s="79" t="s">
        <v>156</v>
      </c>
      <c r="I17" s="79" t="s">
        <v>167</v>
      </c>
      <c r="J17" s="79" t="s">
        <v>156</v>
      </c>
      <c r="K17" s="165" t="str">
        <f t="shared" si="0"/>
        <v>3-1(8-4)</v>
      </c>
      <c r="L17" s="107">
        <v>2</v>
      </c>
      <c r="M17" s="162" t="str">
        <f t="shared" si="1"/>
        <v>○昇格</v>
      </c>
      <c r="O17" s="14">
        <f t="shared" si="2"/>
        <v>1</v>
      </c>
      <c r="P17" s="14">
        <f t="shared" si="3"/>
        <v>2</v>
      </c>
      <c r="Q17" s="14">
        <f t="shared" si="4"/>
        <v>0</v>
      </c>
      <c r="R17" s="14">
        <f t="shared" si="5"/>
        <v>0</v>
      </c>
      <c r="S17" s="14">
        <f t="shared" si="6"/>
        <v>0</v>
      </c>
      <c r="T17" s="14">
        <f t="shared" si="7"/>
        <v>0</v>
      </c>
      <c r="U17" s="14">
        <f t="shared" si="8"/>
        <v>2</v>
      </c>
      <c r="V17" s="14">
        <f t="shared" si="9"/>
        <v>1</v>
      </c>
      <c r="W17" s="14">
        <f t="shared" si="10"/>
        <v>3</v>
      </c>
      <c r="X17" s="14">
        <f>IF(I17="",0,INT(MID(I17,3,1)))</f>
        <v>0</v>
      </c>
      <c r="Y17" s="14">
        <f>IF(J17="",0,INT(MID(J17,1,1)))</f>
        <v>2</v>
      </c>
      <c r="Z17" s="14">
        <f t="shared" si="11"/>
        <v>1</v>
      </c>
    </row>
    <row r="18" spans="2:26" ht="18" customHeight="1" x14ac:dyDescent="0.15">
      <c r="B18" s="184"/>
      <c r="C18" s="105" t="s">
        <v>96</v>
      </c>
      <c r="D18" s="65" t="s">
        <v>146</v>
      </c>
      <c r="E18" s="80" t="str">
        <f>IF(G16="","",MID(G16,3,1)&amp;"－"&amp;MID(G16,1,1)&amp;MID(G16,4,4))</f>
        <v>１－２</v>
      </c>
      <c r="F18" s="112"/>
      <c r="G18" s="113"/>
      <c r="H18" s="79" t="s">
        <v>163</v>
      </c>
      <c r="I18" s="79" t="s">
        <v>167</v>
      </c>
      <c r="J18" s="79" t="s">
        <v>157</v>
      </c>
      <c r="K18" s="22" t="str">
        <f t="shared" si="0"/>
        <v>2-2(8-4)</v>
      </c>
      <c r="L18" s="107">
        <v>3</v>
      </c>
      <c r="M18" s="26" t="str">
        <f t="shared" si="1"/>
        <v>残留</v>
      </c>
      <c r="O18" s="14">
        <f t="shared" si="2"/>
        <v>1</v>
      </c>
      <c r="P18" s="14">
        <f t="shared" si="3"/>
        <v>2</v>
      </c>
      <c r="Q18" s="14">
        <f t="shared" si="4"/>
        <v>0</v>
      </c>
      <c r="R18" s="14">
        <f t="shared" si="5"/>
        <v>0</v>
      </c>
      <c r="S18" s="14">
        <f t="shared" si="6"/>
        <v>0</v>
      </c>
      <c r="T18" s="14">
        <f t="shared" si="7"/>
        <v>0</v>
      </c>
      <c r="U18" s="14">
        <f t="shared" si="8"/>
        <v>1</v>
      </c>
      <c r="V18" s="14">
        <f t="shared" si="9"/>
        <v>2</v>
      </c>
      <c r="W18" s="14">
        <f t="shared" si="10"/>
        <v>3</v>
      </c>
      <c r="X18" s="14">
        <f>IF(I18="",0,INT(MID(I18,3,1)))</f>
        <v>0</v>
      </c>
      <c r="Y18" s="14">
        <f>IF(J18="",0,INT(MID(J18,1,1)))</f>
        <v>3</v>
      </c>
      <c r="Z18" s="14">
        <f t="shared" si="11"/>
        <v>0</v>
      </c>
    </row>
    <row r="19" spans="2:26" ht="18" customHeight="1" x14ac:dyDescent="0.15">
      <c r="B19" s="184"/>
      <c r="C19" s="105" t="s">
        <v>97</v>
      </c>
      <c r="D19" s="108" t="s">
        <v>147</v>
      </c>
      <c r="E19" s="80" t="str">
        <f>IF(H16="","",MID(H16,3,1)&amp;"－"&amp;MID(H16,1,1)&amp;MID(H16,4,4))</f>
        <v>０－３</v>
      </c>
      <c r="F19" s="80" t="str">
        <f>IF(H17="","",MID(H17,3,1)&amp;"－"&amp;MID(H17,1,1)&amp;MID(H17,4,4))</f>
        <v>１－２</v>
      </c>
      <c r="G19" s="80" t="str">
        <f>IF(H18="","",MID(H18,3,1)&amp;"－"&amp;MID(H18,1,1)&amp;MID(H18,4,4))</f>
        <v>２－１</v>
      </c>
      <c r="H19" s="114"/>
      <c r="I19" s="114"/>
      <c r="J19" s="79" t="s">
        <v>168</v>
      </c>
      <c r="K19" s="22" t="str">
        <f t="shared" si="0"/>
        <v>1-3(3-9)</v>
      </c>
      <c r="L19" s="107">
        <v>5</v>
      </c>
      <c r="M19" s="26" t="str">
        <f t="shared" si="1"/>
        <v>残留</v>
      </c>
      <c r="O19" s="14">
        <f t="shared" si="2"/>
        <v>0</v>
      </c>
      <c r="P19" s="14">
        <f t="shared" si="3"/>
        <v>3</v>
      </c>
      <c r="Q19" s="14">
        <f t="shared" si="4"/>
        <v>1</v>
      </c>
      <c r="R19" s="14">
        <f t="shared" si="5"/>
        <v>2</v>
      </c>
      <c r="S19" s="14">
        <f t="shared" si="6"/>
        <v>2</v>
      </c>
      <c r="T19" s="14">
        <f t="shared" si="7"/>
        <v>1</v>
      </c>
      <c r="U19" s="14">
        <f t="shared" si="8"/>
        <v>0</v>
      </c>
      <c r="V19" s="14">
        <f t="shared" si="9"/>
        <v>0</v>
      </c>
      <c r="W19" s="14">
        <f t="shared" si="10"/>
        <v>0</v>
      </c>
      <c r="X19" s="14">
        <f>IF(I19="",0,INT(MID(I19,3,1)))</f>
        <v>0</v>
      </c>
      <c r="Y19" s="14">
        <f>IF(J19="",0,INT(MID(J19,1,1)))</f>
        <v>0</v>
      </c>
      <c r="Z19" s="14">
        <f t="shared" si="11"/>
        <v>3</v>
      </c>
    </row>
    <row r="20" spans="2:26" ht="18" customHeight="1" x14ac:dyDescent="0.15">
      <c r="B20" s="184"/>
      <c r="C20" s="105" t="s">
        <v>98</v>
      </c>
      <c r="D20" s="108" t="s">
        <v>148</v>
      </c>
      <c r="E20" s="80" t="str">
        <f>IF(I16="","",MID(I16,3,1)&amp;"－"&amp;MID(I16,1,1)&amp;MID(I16,4,4))</f>
        <v>０－３（ＷＯ)</v>
      </c>
      <c r="F20" s="80" t="str">
        <f>IF(I17="","",MID(I17,3,1)&amp;"－"&amp;MID(I17,1,1)&amp;MID(I17,4,4))</f>
        <v>０－３</v>
      </c>
      <c r="G20" s="80" t="str">
        <f>IF(I18="","",MID(I18,3,1)&amp;"－"&amp;MID(I18,1,1)&amp;MID(I18,4,4))</f>
        <v>０－３</v>
      </c>
      <c r="H20" s="113"/>
      <c r="I20" s="113"/>
      <c r="J20" s="103" t="s">
        <v>161</v>
      </c>
      <c r="K20" s="22" t="str">
        <f t="shared" si="0"/>
        <v>0-4(0-12)</v>
      </c>
      <c r="L20" s="107">
        <v>6</v>
      </c>
      <c r="M20" s="26" t="str">
        <f t="shared" si="1"/>
        <v>残留</v>
      </c>
      <c r="O20" s="14">
        <f t="shared" si="2"/>
        <v>0</v>
      </c>
      <c r="P20" s="14">
        <f t="shared" si="3"/>
        <v>3</v>
      </c>
      <c r="Q20" s="14">
        <f t="shared" si="4"/>
        <v>0</v>
      </c>
      <c r="R20" s="14">
        <f t="shared" si="5"/>
        <v>3</v>
      </c>
      <c r="S20" s="14">
        <f t="shared" si="6"/>
        <v>0</v>
      </c>
      <c r="T20" s="14">
        <f t="shared" si="7"/>
        <v>3</v>
      </c>
      <c r="U20" s="14">
        <f t="shared" si="8"/>
        <v>0</v>
      </c>
      <c r="V20" s="14">
        <f t="shared" si="9"/>
        <v>0</v>
      </c>
      <c r="W20" s="14">
        <f t="shared" si="10"/>
        <v>0</v>
      </c>
      <c r="X20" s="14">
        <f>IF(I20="",0,INT(MID(I20,3,1)))</f>
        <v>0</v>
      </c>
      <c r="Y20" s="14">
        <f>IF(J20="",0,INT(MID(J20,1,1)))</f>
        <v>0</v>
      </c>
      <c r="Z20" s="14">
        <f t="shared" si="11"/>
        <v>3</v>
      </c>
    </row>
    <row r="21" spans="2:26" ht="18" customHeight="1" thickBot="1" x14ac:dyDescent="0.2">
      <c r="B21" s="185"/>
      <c r="C21" s="109" t="s">
        <v>99</v>
      </c>
      <c r="D21" s="74" t="s">
        <v>102</v>
      </c>
      <c r="E21" s="116"/>
      <c r="F21" s="81" t="str">
        <f>IF(J17="","",MID(J17,3,1)&amp;"－"&amp;MID(J17,1,1)&amp;MID(J17,4,4))</f>
        <v>１－２</v>
      </c>
      <c r="G21" s="81" t="str">
        <f>IF(J18="","",MID(J18,3,1)&amp;"－"&amp;MID(J18,1,1)&amp;MID(J18,4,4))</f>
        <v>０－３（ＷＯ)</v>
      </c>
      <c r="H21" s="81" t="str">
        <f>IF(J19="","",MID(J19,3,1)&amp;"－"&amp;MID(J19,1,1)&amp;MID(J19,4,4))</f>
        <v>３－０（ＷＯ）</v>
      </c>
      <c r="I21" s="111" t="str">
        <f>IF(J20="","",MID(J20,3,1)&amp;"－"&amp;MID(J20,1,1)&amp;MID(J20,4,4))</f>
        <v>３－０</v>
      </c>
      <c r="J21" s="110"/>
      <c r="K21" s="23" t="str">
        <f t="shared" si="0"/>
        <v>2-2(7-5)</v>
      </c>
      <c r="L21" s="97">
        <v>4</v>
      </c>
      <c r="M21" s="26" t="str">
        <f t="shared" si="1"/>
        <v>残留</v>
      </c>
      <c r="O21" s="14">
        <f t="shared" si="2"/>
        <v>0</v>
      </c>
      <c r="P21" s="14">
        <f t="shared" si="3"/>
        <v>0</v>
      </c>
      <c r="Q21" s="14">
        <f t="shared" si="4"/>
        <v>1</v>
      </c>
      <c r="R21" s="14">
        <f t="shared" si="5"/>
        <v>2</v>
      </c>
      <c r="S21" s="14">
        <f t="shared" si="6"/>
        <v>0</v>
      </c>
      <c r="T21" s="14">
        <f t="shared" si="7"/>
        <v>3</v>
      </c>
      <c r="U21" s="14">
        <f t="shared" si="8"/>
        <v>3</v>
      </c>
      <c r="V21" s="14">
        <f t="shared" si="9"/>
        <v>0</v>
      </c>
      <c r="W21" s="14">
        <f t="shared" si="10"/>
        <v>3</v>
      </c>
      <c r="X21" s="14">
        <f>IF(I21="",0,INT(MID(I21,3,1)))</f>
        <v>0</v>
      </c>
      <c r="Y21" s="14">
        <f>IF(J21="",0,INT(MID(J21,1,1)))</f>
        <v>0</v>
      </c>
      <c r="Z21" s="14">
        <f t="shared" si="11"/>
        <v>0</v>
      </c>
    </row>
    <row r="22" spans="2:26" x14ac:dyDescent="0.15">
      <c r="G22" s="83"/>
      <c r="K22" s="26" t="str">
        <f>IF(J22="","",IF(J22&gt;3,"降格","残留"))</f>
        <v/>
      </c>
      <c r="P22" s="14"/>
      <c r="Q22" s="14"/>
      <c r="R22" s="14"/>
      <c r="S22" s="14"/>
      <c r="T22" s="14"/>
      <c r="U22" s="14"/>
      <c r="V22" s="14"/>
      <c r="W22" s="14"/>
      <c r="X22" s="14"/>
    </row>
    <row r="23" spans="2:26" x14ac:dyDescent="0.15">
      <c r="F23" s="95"/>
      <c r="G23" s="83"/>
    </row>
    <row r="24" spans="2:26" x14ac:dyDescent="0.15">
      <c r="F24" s="95"/>
    </row>
  </sheetData>
  <mergeCells count="4">
    <mergeCell ref="B6:D6"/>
    <mergeCell ref="B7:B11"/>
    <mergeCell ref="B15:D15"/>
    <mergeCell ref="B16:B21"/>
  </mergeCells>
  <phoneticPr fontId="2"/>
  <conditionalFormatting sqref="C7:D11 J7:L11">
    <cfRule type="expression" dxfId="59" priority="42">
      <formula>$L7="降格"</formula>
    </cfRule>
  </conditionalFormatting>
  <conditionalFormatting sqref="K22">
    <cfRule type="expression" dxfId="58" priority="21" stopIfTrue="1">
      <formula>$L22="降格"</formula>
    </cfRule>
  </conditionalFormatting>
  <conditionalFormatting sqref="K16">
    <cfRule type="expression" dxfId="57" priority="15">
      <formula>$L16="降格"</formula>
    </cfRule>
  </conditionalFormatting>
  <conditionalFormatting sqref="L16:L21">
    <cfRule type="cellIs" dxfId="56" priority="8" stopIfTrue="1" operator="between">
      <formula>1</formula>
      <formula>2</formula>
    </cfRule>
  </conditionalFormatting>
  <conditionalFormatting sqref="C16:D16 K16:M16 M17:M21">
    <cfRule type="expression" dxfId="55" priority="9">
      <formula>AND($L$15&gt;0,$L$15&lt;3)</formula>
    </cfRule>
  </conditionalFormatting>
  <conditionalFormatting sqref="M16:M21">
    <cfRule type="expression" dxfId="54" priority="6">
      <formula>$L16="○昇格"</formula>
    </cfRule>
    <cfRule type="expression" dxfId="53" priority="7">
      <formula>$L16="降格"</formula>
    </cfRule>
  </conditionalFormatting>
  <conditionalFormatting sqref="K16 C16:D16 M16:M21">
    <cfRule type="expression" dxfId="52" priority="3">
      <formula>$M$16="〇昇格"</formula>
    </cfRule>
  </conditionalFormatting>
  <conditionalFormatting sqref="C17:D17">
    <cfRule type="expression" dxfId="51" priority="2">
      <formula>AND($L$15&gt;0,$L$15&lt;3)</formula>
    </cfRule>
  </conditionalFormatting>
  <conditionalFormatting sqref="C17:D17">
    <cfRule type="expression" dxfId="50" priority="1">
      <formula>$M$16="〇昇格"</formula>
    </cfRule>
  </conditionalFormatting>
  <dataValidations count="4">
    <dataValidation type="list" showInputMessage="1" showErrorMessage="1" sqref="K7:K11">
      <formula1>"1,2,3,4,5"</formula1>
    </dataValidation>
    <dataValidation type="list" showInputMessage="1" showErrorMessage="1" sqref="H9:I9 I10 G8:I8">
      <formula1>"３－０（ＷＯ),３－０,２－１,１－２,０－３,０－３（ＷＯ）"</formula1>
    </dataValidation>
    <dataValidation type="list" allowBlank="1" showInputMessage="1" showErrorMessage="1" sqref="F7:I7 F16:I16 H17:J18 J19:J20">
      <formula1>"３－０（ＷＯ),３－０,２－１,１－２,０－３,０－３（ＷＯ）"</formula1>
    </dataValidation>
    <dataValidation type="list" allowBlank="1" showInputMessage="1" showErrorMessage="1" sqref="L16:L21">
      <formula1>"1,2,3,4,5,6,7"</formula1>
    </dataValidation>
  </dataValidations>
  <pageMargins left="0" right="0" top="0.87" bottom="0" header="0.51181102362204722" footer="0.51181102362204722"/>
  <pageSetup paperSize="9" scale="70" orientation="portrait" horizontalDpi="4294967293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4"/>
  <sheetViews>
    <sheetView tabSelected="1" zoomScale="115" zoomScaleNormal="115" zoomScaleSheetLayoutView="90" workbookViewId="0">
      <selection activeCell="F11" sqref="F11"/>
    </sheetView>
  </sheetViews>
  <sheetFormatPr defaultRowHeight="13.5" x14ac:dyDescent="0.15"/>
  <cols>
    <col min="1" max="1" width="2.375" style="2" customWidth="1"/>
    <col min="2" max="2" width="4.5" style="2" customWidth="1"/>
    <col min="3" max="3" width="4.5" style="3" customWidth="1"/>
    <col min="4" max="4" width="29.25" style="2" bestFit="1" customWidth="1"/>
    <col min="5" max="9" width="13.75" style="4" customWidth="1"/>
    <col min="10" max="10" width="13.75" style="2" customWidth="1"/>
    <col min="11" max="11" width="6.25" style="5" customWidth="1"/>
    <col min="12" max="12" width="6.25" style="3" customWidth="1"/>
    <col min="13" max="13" width="8.5" style="2" customWidth="1"/>
    <col min="14" max="23" width="5.375" style="2" hidden="1" customWidth="1"/>
    <col min="24" max="16384" width="9" style="2"/>
  </cols>
  <sheetData>
    <row r="1" spans="2:24" ht="18" customHeight="1" x14ac:dyDescent="0.15"/>
    <row r="2" spans="2:24" ht="18" customHeight="1" x14ac:dyDescent="0.15">
      <c r="B2" s="1" t="s">
        <v>92</v>
      </c>
      <c r="F2" s="26"/>
      <c r="I2" s="193" t="s">
        <v>58</v>
      </c>
      <c r="J2" s="194"/>
      <c r="K2" s="194"/>
    </row>
    <row r="3" spans="2:24" ht="18" customHeight="1" x14ac:dyDescent="0.15">
      <c r="B3" s="1" t="s">
        <v>61</v>
      </c>
      <c r="F3" s="26"/>
      <c r="K3" s="2"/>
    </row>
    <row r="4" spans="2:24" ht="18" customHeight="1" x14ac:dyDescent="0.15">
      <c r="B4" s="1" t="s">
        <v>55</v>
      </c>
      <c r="K4" s="2"/>
    </row>
    <row r="5" spans="2:24" ht="18" customHeight="1" thickBot="1" x14ac:dyDescent="0.2">
      <c r="B5" s="52" t="s">
        <v>173</v>
      </c>
      <c r="K5" s="2"/>
    </row>
    <row r="6" spans="2:24" s="7" customFormat="1" ht="18" customHeight="1" thickBot="1" x14ac:dyDescent="0.2">
      <c r="B6" s="189" t="s">
        <v>5</v>
      </c>
      <c r="C6" s="190"/>
      <c r="D6" s="191"/>
      <c r="E6" s="15" t="str">
        <f>D7</f>
        <v>横浜市役所C</v>
      </c>
      <c r="F6" s="15" t="str">
        <f>D8</f>
        <v>ニッパツ・ローン・テニスクラブ</v>
      </c>
      <c r="G6" s="15" t="str">
        <f>D9</f>
        <v>野村総合研究所B</v>
      </c>
      <c r="H6" s="15" t="str">
        <f>D10</f>
        <v>日立ソリューションズB</v>
      </c>
      <c r="I6" s="15" t="str">
        <f>D11</f>
        <v>AGC中研B</v>
      </c>
      <c r="J6" s="24" t="s">
        <v>10</v>
      </c>
      <c r="K6" s="25" t="s">
        <v>2</v>
      </c>
      <c r="L6" s="26"/>
      <c r="N6" s="7" t="s">
        <v>45</v>
      </c>
      <c r="O6" s="7" t="s">
        <v>46</v>
      </c>
      <c r="P6" s="7" t="s">
        <v>45</v>
      </c>
      <c r="Q6" s="7" t="s">
        <v>46</v>
      </c>
      <c r="R6" s="7" t="s">
        <v>45</v>
      </c>
      <c r="S6" s="7" t="s">
        <v>46</v>
      </c>
      <c r="T6" s="7" t="s">
        <v>45</v>
      </c>
      <c r="U6" s="7" t="s">
        <v>46</v>
      </c>
      <c r="V6" s="7" t="s">
        <v>45</v>
      </c>
      <c r="W6" s="7" t="s">
        <v>46</v>
      </c>
    </row>
    <row r="7" spans="2:24" s="7" customFormat="1" ht="18" customHeight="1" thickTop="1" x14ac:dyDescent="0.15">
      <c r="B7" s="195" t="s">
        <v>28</v>
      </c>
      <c r="C7" s="27" t="s">
        <v>7</v>
      </c>
      <c r="D7" s="20" t="s">
        <v>103</v>
      </c>
      <c r="E7" s="30"/>
      <c r="F7" s="79" t="s">
        <v>162</v>
      </c>
      <c r="G7" s="79" t="s">
        <v>154</v>
      </c>
      <c r="H7" s="79" t="s">
        <v>154</v>
      </c>
      <c r="I7" s="79" t="s">
        <v>158</v>
      </c>
      <c r="J7" s="11" t="str">
        <f>IF(AND(E7="",F7="",G7="",H7="",I7=""),"",IF(N7&gt;2,1,0)+IF(P7&gt;2,1,0)+IF(R7&gt;2,1,0)+IF(T7&gt;2,1,0)+IF(V7&gt;2,1,0)&amp;"-"&amp;IF(O7&gt;2,1,0)+IF(Q7&gt;2,1,0)+IF(S7&gt;2,1,0)+IF(U7&gt;2,1,0)+IF(W7&gt;2,1,0)&amp;"("&amp;N7+P7+R7+T7+V7&amp;"-"&amp;O7+Q7+S7+U7+W7&amp;")")</f>
        <v>3-1(12-8)</v>
      </c>
      <c r="K7" s="16">
        <v>1</v>
      </c>
      <c r="L7" s="26" t="str">
        <f>IF(K7="","",IF(K7&gt;3,"降格","残留"))</f>
        <v>残留</v>
      </c>
      <c r="M7" s="10"/>
      <c r="N7" s="14">
        <f>IF(E7="",0,INT(MID(E7,1,1)))</f>
        <v>0</v>
      </c>
      <c r="O7" s="14">
        <f>IF(E7="",0,INT(MID(E7,3,1)))</f>
        <v>0</v>
      </c>
      <c r="P7" s="14">
        <f>IF(F7="",0,INT(MID(F7,1,1)))</f>
        <v>2</v>
      </c>
      <c r="Q7" s="14">
        <f>IF(F7="",0,INT(MID(F7,3,1)))</f>
        <v>3</v>
      </c>
      <c r="R7" s="14">
        <f>IF(G7="",0,INT(MID(G7,1,1)))</f>
        <v>3</v>
      </c>
      <c r="S7" s="14">
        <f>IF(G7="",0,INT(MID(G7,3,1)))</f>
        <v>2</v>
      </c>
      <c r="T7" s="14">
        <f>IF(H7="",0,INT(MID(H7,1,1)))</f>
        <v>3</v>
      </c>
      <c r="U7" s="14">
        <f>IF(H7="",0,INT(MID(H7,3,1)))</f>
        <v>2</v>
      </c>
      <c r="V7" s="14">
        <f>IF(I7="",0,INT(MID(I7,1,1)))</f>
        <v>4</v>
      </c>
      <c r="W7" s="14">
        <f>IF(I7="",0,INT(MID(I7,3,1)))</f>
        <v>1</v>
      </c>
    </row>
    <row r="8" spans="2:24" s="7" customFormat="1" ht="18" customHeight="1" x14ac:dyDescent="0.15">
      <c r="B8" s="187"/>
      <c r="C8" s="28" t="s">
        <v>8</v>
      </c>
      <c r="D8" s="20" t="s">
        <v>64</v>
      </c>
      <c r="E8" s="80" t="str">
        <f>IF(F7="","",MID(F7,3,1)&amp;"－"&amp;MID(F7,1,1)&amp;MID(F7,4,4))</f>
        <v>３－２</v>
      </c>
      <c r="F8" s="31"/>
      <c r="G8" s="79" t="s">
        <v>154</v>
      </c>
      <c r="H8" s="79" t="s">
        <v>154</v>
      </c>
      <c r="I8" s="79" t="s">
        <v>162</v>
      </c>
      <c r="J8" s="12" t="str">
        <f>IF(AND(E8="",F8="",G8="",H8="",I8=""),"",IF(N8&gt;2,1,0)+IF(P8&gt;2,1,0)+IF(R8&gt;2,1,0)+IF(T8&gt;2,1,0)+IF(V8&gt;2,1,0)&amp;"-"&amp;IF(O8&gt;2,1,0)+IF(Q8&gt;2,1,0)+IF(S8&gt;2,1,0)+IF(U8&gt;2,1,0)+IF(W8&gt;2,1,0)&amp;"("&amp;N8+P8+R8+T8+V8&amp;"-"&amp;O8+Q8+S8+U8+W8&amp;")")</f>
        <v>3-1(11-9)</v>
      </c>
      <c r="K8" s="17">
        <v>2</v>
      </c>
      <c r="L8" s="26" t="str">
        <f>IF(K8="","",IF(K8&gt;3,"降格","残留"))</f>
        <v>残留</v>
      </c>
      <c r="N8" s="14">
        <f>IF(E8="",0,INT(MID(E8,1,1)))</f>
        <v>3</v>
      </c>
      <c r="O8" s="14">
        <f>IF(E8="",0,INT(MID(E8,3,1)))</f>
        <v>2</v>
      </c>
      <c r="P8" s="14">
        <f>IF(F8="",0,INT(MID(F8,1,1)))</f>
        <v>0</v>
      </c>
      <c r="Q8" s="14">
        <f>IF(F8="",0,INT(MID(F8,3,1)))</f>
        <v>0</v>
      </c>
      <c r="R8" s="14">
        <f>IF(G8="",0,INT(MID(G8,1,1)))</f>
        <v>3</v>
      </c>
      <c r="S8" s="14">
        <f>IF(G8="",0,INT(MID(G8,3,1)))</f>
        <v>2</v>
      </c>
      <c r="T8" s="14">
        <f>IF(H8="",0,INT(MID(H8,1,1)))</f>
        <v>3</v>
      </c>
      <c r="U8" s="14">
        <f>IF(H8="",0,INT(MID(H8,3,1)))</f>
        <v>2</v>
      </c>
      <c r="V8" s="14">
        <f>IF(I8="",0,INT(MID(I8,1,1)))</f>
        <v>2</v>
      </c>
      <c r="W8" s="14">
        <f>IF(I8="",0,INT(MID(I8,3,1)))</f>
        <v>3</v>
      </c>
    </row>
    <row r="9" spans="2:24" s="7" customFormat="1" ht="18" customHeight="1" x14ac:dyDescent="0.15">
      <c r="B9" s="187"/>
      <c r="C9" s="28" t="s">
        <v>4</v>
      </c>
      <c r="D9" s="20" t="s">
        <v>63</v>
      </c>
      <c r="E9" s="80" t="str">
        <f>IF(G7="","",MID(G7,3,1)&amp;"－"&amp;MID(G7,1,1)&amp;MID(G7,4,4))</f>
        <v>２－３</v>
      </c>
      <c r="F9" s="80" t="str">
        <f>IF(G8="","",MID(G8,3,1)&amp;"－"&amp;MID(G8,1,1)&amp;MID(G8,4,4))</f>
        <v>２－３</v>
      </c>
      <c r="G9" s="31"/>
      <c r="H9" s="79" t="s">
        <v>154</v>
      </c>
      <c r="I9" s="79" t="s">
        <v>154</v>
      </c>
      <c r="J9" s="12" t="str">
        <f>IF(AND(E9="",F9="",G9="",H9="",I9=""),"",IF(N9&gt;2,1,0)+IF(P9&gt;2,1,0)+IF(R9&gt;2,1,0)+IF(T9&gt;2,1,0)+IF(V9&gt;2,1,0)&amp;"-"&amp;IF(O9&gt;2,1,0)+IF(Q9&gt;2,1,0)+IF(S9&gt;2,1,0)+IF(U9&gt;2,1,0)+IF(W9&gt;2,1,0)&amp;"("&amp;N9+P9+R9+T9+V9&amp;"-"&amp;O9+Q9+S9+U9+W9&amp;")")</f>
        <v>2-2(10-10)</v>
      </c>
      <c r="K9" s="17">
        <v>3</v>
      </c>
      <c r="L9" s="26" t="str">
        <f>IF(K9="","",IF(K9&gt;3,"降格","残留"))</f>
        <v>残留</v>
      </c>
      <c r="M9" s="172" t="s">
        <v>174</v>
      </c>
      <c r="N9" s="14">
        <f>IF(E9="",0,INT(MID(E9,1,1)))</f>
        <v>2</v>
      </c>
      <c r="O9" s="14">
        <f>IF(E9="",0,INT(MID(E9,3,1)))</f>
        <v>3</v>
      </c>
      <c r="P9" s="14">
        <f>IF(F9="",0,INT(MID(F9,1,1)))</f>
        <v>2</v>
      </c>
      <c r="Q9" s="14">
        <f>IF(F9="",0,INT(MID(F9,3,1)))</f>
        <v>3</v>
      </c>
      <c r="R9" s="14">
        <f>IF(G9="",0,INT(MID(G9,1,1)))</f>
        <v>0</v>
      </c>
      <c r="S9" s="14">
        <f>IF(G9="",0,INT(MID(G9,3,1)))</f>
        <v>0</v>
      </c>
      <c r="T9" s="14">
        <f>IF(H9="",0,INT(MID(H9,1,1)))</f>
        <v>3</v>
      </c>
      <c r="U9" s="14">
        <f>IF(H9="",0,INT(MID(H9,3,1)))</f>
        <v>2</v>
      </c>
      <c r="V9" s="14">
        <f>IF(I9="",0,INT(MID(I9,1,1)))</f>
        <v>3</v>
      </c>
      <c r="W9" s="14">
        <f>IF(I9="",0,INT(MID(I9,3,1)))</f>
        <v>2</v>
      </c>
    </row>
    <row r="10" spans="2:24" s="7" customFormat="1" ht="18" customHeight="1" x14ac:dyDescent="0.15">
      <c r="B10" s="187"/>
      <c r="C10" s="28" t="s">
        <v>3</v>
      </c>
      <c r="D10" s="20" t="s">
        <v>106</v>
      </c>
      <c r="E10" s="80" t="str">
        <f>IF(H7="","",MID(H7,3,1)&amp;"－"&amp;MID(H7,1,1)&amp;MID(H7,4,4))</f>
        <v>２－３</v>
      </c>
      <c r="F10" s="80" t="str">
        <f>IF(H8="","",MID(H8,3,1)&amp;"－"&amp;MID(H8,1,1)&amp;MID(H8,4,4))</f>
        <v>２－３</v>
      </c>
      <c r="G10" s="80" t="str">
        <f>IF(H9="","",MID(H9,3,1)&amp;"－"&amp;MID(H9,1,1)&amp;MID(H9,4,4))</f>
        <v>２－３</v>
      </c>
      <c r="H10" s="31"/>
      <c r="I10" s="79" t="s">
        <v>162</v>
      </c>
      <c r="J10" s="12" t="str">
        <f>IF(AND(E10="",F10="",G10="",H10="",I10=""),"",IF(N10&gt;2,1,0)+IF(P10&gt;2,1,0)+IF(R10&gt;2,1,0)+IF(T10&gt;2,1,0)+IF(V10&gt;2,1,0)&amp;"-"&amp;IF(O10&gt;2,1,0)+IF(Q10&gt;2,1,0)+IF(S10&gt;2,1,0)+IF(U10&gt;2,1,0)+IF(W10&gt;2,1,0)&amp;"("&amp;N10+P10+R10+T10+V10&amp;"-"&amp;O10+Q10+S10+U10+W10&amp;")")</f>
        <v>0-4(8-12)</v>
      </c>
      <c r="K10" s="17">
        <v>5</v>
      </c>
      <c r="L10" s="26" t="str">
        <f>IF(K10="","",IF(K10&gt;3,"降格","残留"))</f>
        <v>降格</v>
      </c>
      <c r="M10" s="6"/>
      <c r="N10" s="14">
        <f>IF(E10="",0,INT(MID(E10,1,1)))</f>
        <v>2</v>
      </c>
      <c r="O10" s="14">
        <f>IF(E10="",0,INT(MID(E10,3,1)))</f>
        <v>3</v>
      </c>
      <c r="P10" s="14">
        <f>IF(F10="",0,INT(MID(F10,1,1)))</f>
        <v>2</v>
      </c>
      <c r="Q10" s="14">
        <f>IF(F10="",0,INT(MID(F10,3,1)))</f>
        <v>3</v>
      </c>
      <c r="R10" s="14">
        <f>IF(G10="",0,INT(MID(G10,1,1)))</f>
        <v>2</v>
      </c>
      <c r="S10" s="14">
        <f>IF(G10="",0,INT(MID(G10,3,1)))</f>
        <v>3</v>
      </c>
      <c r="T10" s="14">
        <f>IF(H10="",0,INT(MID(H10,1,1)))</f>
        <v>0</v>
      </c>
      <c r="U10" s="14">
        <f>IF(H10="",0,INT(MID(H10,3,1)))</f>
        <v>0</v>
      </c>
      <c r="V10" s="14">
        <f>IF(I10="",0,INT(MID(I10,1,1)))</f>
        <v>2</v>
      </c>
      <c r="W10" s="14">
        <f>IF(I10="",0,INT(MID(I10,3,1)))</f>
        <v>3</v>
      </c>
    </row>
    <row r="11" spans="2:24" s="7" customFormat="1" ht="18.75" customHeight="1" thickBot="1" x14ac:dyDescent="0.2">
      <c r="B11" s="188"/>
      <c r="C11" s="29" t="s">
        <v>9</v>
      </c>
      <c r="D11" s="19" t="s">
        <v>108</v>
      </c>
      <c r="E11" s="82" t="str">
        <f>IF(I7="","",MID(I7,3,1)&amp;"－"&amp;MID(I7,1,1)&amp;MID(I7,4,4))</f>
        <v>１－４</v>
      </c>
      <c r="F11" s="82" t="str">
        <f>IF(I8="","",MID(I8,3,1)&amp;"－"&amp;MID(I8,1,1)&amp;MID(I8,4,4))</f>
        <v>３－２</v>
      </c>
      <c r="G11" s="82" t="str">
        <f>IF(I9="","",MID(I9,3,1)&amp;"－"&amp;MID(I9,1,1)&amp;MID(I9,4,4))</f>
        <v>２－３</v>
      </c>
      <c r="H11" s="82" t="str">
        <f>IF(I10="","",MID(I10,3,1)&amp;"－"&amp;MID(I10,1,1)&amp;MID(I10,4,4))</f>
        <v>３－２</v>
      </c>
      <c r="I11" s="32"/>
      <c r="J11" s="13" t="str">
        <f>IF(AND(E11="",F11="",G11="",H11="",I11=""),"",IF(N11&gt;2,1,0)+IF(P11&gt;2,1,0)+IF(R11&gt;2,1,0)+IF(T11&gt;2,1,0)+IF(V11&gt;2,1,0)&amp;"-"&amp;IF(O11&gt;2,1,0)+IF(Q11&gt;2,1,0)+IF(S11&gt;2,1,0)+IF(U11&gt;2,1,0)+IF(W11&gt;2,1,0)&amp;"("&amp;N11+P11+R11+T11+V11&amp;"-"&amp;O11+Q11+S11+U11+W11&amp;")")</f>
        <v>2-2(9-11)</v>
      </c>
      <c r="K11" s="18">
        <v>4</v>
      </c>
      <c r="L11" s="26" t="str">
        <f>IF(K11="","",IF(K11&gt;3,"降格","残留"))</f>
        <v>降格</v>
      </c>
      <c r="N11" s="14">
        <f>IF(E11="",0,INT(MID(E11,1,1)))</f>
        <v>1</v>
      </c>
      <c r="O11" s="14">
        <f>IF(E11="",0,INT(MID(E11,3,1)))</f>
        <v>4</v>
      </c>
      <c r="P11" s="14">
        <f>IF(F11="",0,INT(MID(F11,1,1)))</f>
        <v>3</v>
      </c>
      <c r="Q11" s="14">
        <f>IF(F11="",0,INT(MID(F11,3,1)))</f>
        <v>2</v>
      </c>
      <c r="R11" s="14">
        <f>IF(G11="",0,INT(MID(G11,1,1)))</f>
        <v>2</v>
      </c>
      <c r="S11" s="14">
        <f>IF(G11="",0,INT(MID(G11,3,1)))</f>
        <v>3</v>
      </c>
      <c r="T11" s="14">
        <f>IF(H11="",0,INT(MID(H11,1,1)))</f>
        <v>3</v>
      </c>
      <c r="U11" s="14">
        <f>IF(H11="",0,INT(MID(H11,3,1)))</f>
        <v>2</v>
      </c>
      <c r="V11" s="14">
        <f>IF(I11="",0,INT(MID(I11,1,1)))</f>
        <v>0</v>
      </c>
      <c r="W11" s="14">
        <f>IF(I11="",0,INT(MID(I11,3,1)))</f>
        <v>0</v>
      </c>
    </row>
    <row r="12" spans="2:24" s="7" customFormat="1" ht="18" customHeight="1" thickBot="1" x14ac:dyDescent="0.2">
      <c r="B12" s="6"/>
      <c r="C12" s="8"/>
      <c r="D12" s="6"/>
      <c r="E12" s="9"/>
      <c r="F12" s="9"/>
      <c r="G12" s="9"/>
      <c r="H12" s="9"/>
      <c r="I12" s="9"/>
      <c r="J12" s="8"/>
      <c r="K12" s="8"/>
      <c r="L12" s="8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" t="s">
        <v>179</v>
      </c>
    </row>
    <row r="13" spans="2:24" s="7" customFormat="1" ht="18" customHeight="1" thickBot="1" x14ac:dyDescent="0.2">
      <c r="B13" s="189" t="s">
        <v>31</v>
      </c>
      <c r="C13" s="190"/>
      <c r="D13" s="191"/>
      <c r="E13" s="15" t="str">
        <f>D14</f>
        <v>NTTデータMSE A</v>
      </c>
      <c r="F13" s="15" t="str">
        <f>D15</f>
        <v>ブリヂストンB</v>
      </c>
      <c r="G13" s="15" t="str">
        <f>D16</f>
        <v>ENEOS中研</v>
      </c>
      <c r="H13" s="84" t="str">
        <f>D17</f>
        <v>千代田化工A</v>
      </c>
      <c r="I13" s="15" t="str">
        <f>D18</f>
        <v>神奈川県庁ひまわり</v>
      </c>
      <c r="J13" s="24" t="s">
        <v>10</v>
      </c>
      <c r="K13" s="25" t="s">
        <v>2</v>
      </c>
      <c r="L13" s="26"/>
      <c r="X13" s="7" t="s">
        <v>180</v>
      </c>
    </row>
    <row r="14" spans="2:24" s="7" customFormat="1" ht="18" customHeight="1" thickTop="1" x14ac:dyDescent="0.15">
      <c r="B14" s="186" t="s">
        <v>29</v>
      </c>
      <c r="C14" s="27" t="s">
        <v>7</v>
      </c>
      <c r="D14" s="20" t="s">
        <v>62</v>
      </c>
      <c r="E14" s="30"/>
      <c r="F14" s="79" t="s">
        <v>153</v>
      </c>
      <c r="G14" s="79" t="s">
        <v>162</v>
      </c>
      <c r="H14" s="79" t="s">
        <v>155</v>
      </c>
      <c r="I14" s="79" t="s">
        <v>158</v>
      </c>
      <c r="J14" s="11" t="str">
        <f>IF(AND(E14="",F14="",G14="",H14="",I14=""),"",IF(N14&gt;2,1,0)+IF(P14&gt;2,1,0)+IF(R14&gt;2,1,0)+IF(T14&gt;2,1,0)+IF(V14&gt;2,1,0)&amp;"-"&amp;IF(O14&gt;2,1,0)+IF(Q14&gt;2,1,0)+IF(S14&gt;2,1,0)+IF(U14&gt;2,1,0)+IF(W14&gt;2,1,0)&amp;"("&amp;N14+P14+R14+T14+V14&amp;"-"&amp;O14+Q14+S14+U14+W14&amp;")")</f>
        <v>2-2(11-9)</v>
      </c>
      <c r="K14" s="16">
        <v>2</v>
      </c>
      <c r="L14" s="26" t="str">
        <f>IF(K14="","",IF(K14&lt;2,"○昇格",IF(K14&gt;4,"降格","残留")))</f>
        <v>残留</v>
      </c>
      <c r="M14" s="10"/>
      <c r="N14" s="14">
        <f>IF(E14="",0,INT(MID(E14,1,1)))</f>
        <v>0</v>
      </c>
      <c r="O14" s="14">
        <f>IF(E14="",0,INT(MID(E14,3,1)))</f>
        <v>0</v>
      </c>
      <c r="P14" s="14">
        <f>IF(F14="",0,INT(MID(F14,1,1)))</f>
        <v>0</v>
      </c>
      <c r="Q14" s="14">
        <f>IF(F14="",0,INT(MID(F14,3,1)))</f>
        <v>5</v>
      </c>
      <c r="R14" s="14">
        <f>IF(G14="",0,INT(MID(G14,1,1)))</f>
        <v>2</v>
      </c>
      <c r="S14" s="14">
        <f>IF(G14="",0,INT(MID(G14,3,1)))</f>
        <v>3</v>
      </c>
      <c r="T14" s="14">
        <f>IF(H14="",0,INT(MID(H14,1,1)))</f>
        <v>5</v>
      </c>
      <c r="U14" s="14">
        <f>IF(H14="",0,INT(MID(H14,3,1)))</f>
        <v>0</v>
      </c>
      <c r="V14" s="14">
        <f>IF(I14="",0,INT(MID(I14,1,1)))</f>
        <v>4</v>
      </c>
      <c r="W14" s="14">
        <f>IF(I14="",0,INT(MID(I14,3,1)))</f>
        <v>1</v>
      </c>
    </row>
    <row r="15" spans="2:24" s="7" customFormat="1" ht="18" customHeight="1" x14ac:dyDescent="0.15">
      <c r="B15" s="187"/>
      <c r="C15" s="28" t="s">
        <v>8</v>
      </c>
      <c r="D15" s="20" t="s">
        <v>66</v>
      </c>
      <c r="E15" s="80" t="str">
        <f>IF(F14="","",MID(F14,3,1)&amp;"－"&amp;MID(F14,1,1)&amp;MID(F14,4,4))</f>
        <v>５－０</v>
      </c>
      <c r="F15" s="31"/>
      <c r="G15" s="79" t="s">
        <v>158</v>
      </c>
      <c r="H15" s="79" t="s">
        <v>155</v>
      </c>
      <c r="I15" s="79" t="s">
        <v>160</v>
      </c>
      <c r="J15" s="12" t="str">
        <f>IF(AND(E15="",F15="",G15="",H15="",I15=""),"",IF(N15&gt;2,1,0)+IF(P15&gt;2,1,0)+IF(R15&gt;2,1,0)+IF(T15&gt;2,1,0)+IF(V15&gt;2,1,0)&amp;"-"&amp;IF(O15&gt;2,1,0)+IF(Q15&gt;2,1,0)+IF(S15&gt;2,1,0)+IF(U15&gt;2,1,0)+IF(W15&gt;2,1,0)&amp;"("&amp;N15+P15+R15+T15+V15&amp;"-"&amp;O15+Q15+S15+U15+W15&amp;")")</f>
        <v>4-0(19-1)</v>
      </c>
      <c r="K15" s="17">
        <v>1</v>
      </c>
      <c r="L15" s="26" t="str">
        <f>IF(K15="","",IF(K15&lt;2,"○昇格",IF(K15&gt;4,"降格","残留")))</f>
        <v>○昇格</v>
      </c>
      <c r="N15" s="14">
        <f>IF(E15="",0,INT(MID(E15,1,1)))</f>
        <v>5</v>
      </c>
      <c r="O15" s="14">
        <f>IF(E15="",0,INT(MID(E15,3,1)))</f>
        <v>0</v>
      </c>
      <c r="P15" s="14">
        <f>IF(F15="",0,INT(MID(F15,1,1)))</f>
        <v>0</v>
      </c>
      <c r="Q15" s="14">
        <f>IF(F15="",0,INT(MID(F15,3,1)))</f>
        <v>0</v>
      </c>
      <c r="R15" s="14">
        <f>IF(G15="",0,INT(MID(G15,1,1)))</f>
        <v>4</v>
      </c>
      <c r="S15" s="14">
        <f>IF(G15="",0,INT(MID(G15,3,1)))</f>
        <v>1</v>
      </c>
      <c r="T15" s="14">
        <f>IF(H15="",0,INT(MID(H15,1,1)))</f>
        <v>5</v>
      </c>
      <c r="U15" s="14">
        <f>IF(H15="",0,INT(MID(H15,3,1)))</f>
        <v>0</v>
      </c>
      <c r="V15" s="14">
        <f>IF(I15="",0,INT(MID(I15,1,1)))</f>
        <v>5</v>
      </c>
      <c r="W15" s="14">
        <f>IF(I15="",0,INT(MID(I15,3,1)))</f>
        <v>0</v>
      </c>
    </row>
    <row r="16" spans="2:24" s="7" customFormat="1" ht="18" customHeight="1" x14ac:dyDescent="0.15">
      <c r="B16" s="187"/>
      <c r="C16" s="28" t="s">
        <v>4</v>
      </c>
      <c r="D16" s="20" t="s">
        <v>105</v>
      </c>
      <c r="E16" s="80" t="str">
        <f>IF(G14="","",MID(G14,3,1)&amp;"－"&amp;MID(G14,1,1)&amp;MID(G14,4,4))</f>
        <v>３－２</v>
      </c>
      <c r="F16" s="80" t="str">
        <f>IF(G15="","",MID(G15,3,1)&amp;"－"&amp;MID(G15,1,1)&amp;MID(G15,4,4))</f>
        <v>１－４</v>
      </c>
      <c r="G16" s="31"/>
      <c r="H16" s="79" t="s">
        <v>162</v>
      </c>
      <c r="I16" s="79" t="s">
        <v>162</v>
      </c>
      <c r="J16" s="12" t="str">
        <f>IF(AND(E16="",F16="",G16="",H16="",I16=""),"",IF(N16&gt;2,1,0)+IF(P16&gt;2,1,0)+IF(R16&gt;2,1,0)+IF(T16&gt;2,1,0)+IF(V16&gt;2,1,0)&amp;"-"&amp;IF(O16&gt;2,1,0)+IF(Q16&gt;2,1,0)+IF(S16&gt;2,1,0)+IF(U16&gt;2,1,0)+IF(W16&gt;2,1,0)&amp;"("&amp;N16+P16+R16+T16+V16&amp;"-"&amp;O16+Q16+S16+U16+W16&amp;")")</f>
        <v>1-3(8-12)</v>
      </c>
      <c r="K16" s="17">
        <v>4</v>
      </c>
      <c r="L16" s="26" t="str">
        <f>IF(K16="","",IF(K16&lt;2,"○昇格",IF(K16&gt;4,"降格","残留")))</f>
        <v>残留</v>
      </c>
      <c r="M16" s="172" t="s">
        <v>174</v>
      </c>
      <c r="N16" s="14">
        <f>IF(E16="",0,INT(MID(E16,1,1)))</f>
        <v>3</v>
      </c>
      <c r="O16" s="14">
        <f>IF(E16="",0,INT(MID(E16,3,1)))</f>
        <v>2</v>
      </c>
      <c r="P16" s="14">
        <f>IF(F16="",0,INT(MID(F16,1,1)))</f>
        <v>1</v>
      </c>
      <c r="Q16" s="14">
        <f>IF(F16="",0,INT(MID(F16,3,1)))</f>
        <v>4</v>
      </c>
      <c r="R16" s="14">
        <f>IF(G16="",0,INT(MID(G16,1,1)))</f>
        <v>0</v>
      </c>
      <c r="S16" s="14">
        <f>IF(G16="",0,INT(MID(G16,3,1)))</f>
        <v>0</v>
      </c>
      <c r="T16" s="14">
        <f>IF(H16="",0,INT(MID(H16,1,1)))</f>
        <v>2</v>
      </c>
      <c r="U16" s="14">
        <f>IF(H16="",0,INT(MID(H16,3,1)))</f>
        <v>3</v>
      </c>
      <c r="V16" s="14">
        <f>IF(I16="",0,INT(MID(I16,1,1)))</f>
        <v>2</v>
      </c>
      <c r="W16" s="14">
        <f>IF(I16="",0,INT(MID(I16,3,1)))</f>
        <v>3</v>
      </c>
      <c r="X16" s="1" t="s">
        <v>184</v>
      </c>
    </row>
    <row r="17" spans="2:25" s="7" customFormat="1" ht="18" customHeight="1" x14ac:dyDescent="0.15">
      <c r="B17" s="187"/>
      <c r="C17" s="28" t="s">
        <v>3</v>
      </c>
      <c r="D17" s="65" t="s">
        <v>104</v>
      </c>
      <c r="E17" s="80" t="str">
        <f>IF(H14="","",MID(H14,3,1)&amp;"－"&amp;MID(H14,1,1)&amp;MID(H14,4,4))</f>
        <v>０－５</v>
      </c>
      <c r="F17" s="80" t="str">
        <f>IF(H15="","",MID(H15,3,1)&amp;"－"&amp;MID(H15,1,1)&amp;MID(H15,4,4))</f>
        <v>０－５</v>
      </c>
      <c r="G17" s="80" t="str">
        <f>IF(H16="","",MID(H16,3,1)&amp;"－"&amp;MID(H16,1,1)&amp;MID(H16,4,4))</f>
        <v>３－２</v>
      </c>
      <c r="H17" s="31"/>
      <c r="I17" s="79" t="s">
        <v>162</v>
      </c>
      <c r="J17" s="166" t="str">
        <f>IF(AND(E17="",F17="",G17="",H17="",I17=""),"",IF(N17&gt;2,1,0)+IF(P17&gt;2,1,0)+IF(R17&gt;2,1,0)+IF(T17&gt;2,1,0)+IF(V17&gt;2,1,0)&amp;"-"&amp;IF(O17&gt;2,1,0)+IF(Q17&gt;2,1,0)+IF(S17&gt;2,1,0)+IF(U17&gt;2,1,0)+IF(W17&gt;2,1,0)&amp;"("&amp;N17+P17+R17+T17+V17&amp;"-"&amp;O17+Q17+S17+U17+W17&amp;")")</f>
        <v>1-3(5-15)</v>
      </c>
      <c r="K17" s="167">
        <v>5</v>
      </c>
      <c r="L17" s="86" t="str">
        <f>IF(K17="","",IF(K17&lt;2,"○昇格",IF(K17&gt;4,"降格","残留")))</f>
        <v>降格</v>
      </c>
      <c r="M17" s="168"/>
      <c r="N17" s="14">
        <f>IF(E17="",0,INT(MID(E17,1,1)))</f>
        <v>0</v>
      </c>
      <c r="O17" s="14">
        <f>IF(E17="",0,INT(MID(E17,3,1)))</f>
        <v>5</v>
      </c>
      <c r="P17" s="14">
        <f>IF(F17="",0,INT(MID(F17,1,1)))</f>
        <v>0</v>
      </c>
      <c r="Q17" s="14">
        <f>IF(F17="",0,INT(MID(F17,3,1)))</f>
        <v>5</v>
      </c>
      <c r="R17" s="14">
        <f>IF(G17="",0,INT(MID(G17,1,1)))</f>
        <v>3</v>
      </c>
      <c r="S17" s="14">
        <f>IF(G17="",0,INT(MID(G17,3,1)))</f>
        <v>2</v>
      </c>
      <c r="T17" s="14">
        <f>IF(H17="",0,INT(MID(H17,1,1)))</f>
        <v>0</v>
      </c>
      <c r="U17" s="14">
        <f>IF(H17="",0,INT(MID(H17,3,1)))</f>
        <v>0</v>
      </c>
      <c r="V17" s="14">
        <f>IF(I17="",0,INT(MID(I17,1,1)))</f>
        <v>2</v>
      </c>
      <c r="W17" s="14">
        <f>IF(I17="",0,INT(MID(I17,3,1)))</f>
        <v>3</v>
      </c>
    </row>
    <row r="18" spans="2:25" s="7" customFormat="1" ht="18" customHeight="1" thickBot="1" x14ac:dyDescent="0.2">
      <c r="B18" s="188"/>
      <c r="C18" s="29" t="s">
        <v>9</v>
      </c>
      <c r="D18" s="19" t="s">
        <v>90</v>
      </c>
      <c r="E18" s="82" t="str">
        <f>IF(I14="","",MID(I14,3,1)&amp;"－"&amp;MID(I14,1,1)&amp;MID(I14,4,4))</f>
        <v>１－４</v>
      </c>
      <c r="F18" s="82" t="str">
        <f>IF(I15="","",MID(I15,3,1)&amp;"－"&amp;MID(I15,1,1)&amp;MID(I15,4,4))</f>
        <v>０－５（ＷＯ)</v>
      </c>
      <c r="G18" s="82" t="str">
        <f>IF(I16="","",MID(I16,3,1)&amp;"－"&amp;MID(I16,1,1)&amp;MID(I16,4,4))</f>
        <v>３－２</v>
      </c>
      <c r="H18" s="82" t="str">
        <f>IF(I17="","",MID(I17,3,1)&amp;"－"&amp;MID(I17,1,1)&amp;MID(I17,4,4))</f>
        <v>３－２</v>
      </c>
      <c r="I18" s="32"/>
      <c r="J18" s="13" t="str">
        <f>IF(AND(E18="",F18="",G18="",H18="",I18=""),"",IF(N18&gt;2,1,0)+IF(P18&gt;2,1,0)+IF(R18&gt;2,1,0)+IF(T18&gt;2,1,0)+IF(V18&gt;2,1,0)&amp;"-"&amp;IF(O18&gt;2,1,0)+IF(Q18&gt;2,1,0)+IF(S18&gt;2,1,0)+IF(U18&gt;2,1,0)+IF(W18&gt;2,1,0)&amp;"("&amp;N18+P18+R18+T18+V18&amp;"-"&amp;O18+Q18+S18+U18+W18&amp;")")</f>
        <v>2-2(7-13)</v>
      </c>
      <c r="K18" s="18">
        <v>3</v>
      </c>
      <c r="L18" s="26" t="str">
        <f>IF(K18="","",IF(K18&lt;2,"○昇格",IF(K18&gt;4,"降格","残留")))</f>
        <v>残留</v>
      </c>
      <c r="N18" s="14">
        <f>IF(E18="",0,INT(MID(E18,1,1)))</f>
        <v>1</v>
      </c>
      <c r="O18" s="14">
        <f>IF(E18="",0,INT(MID(E18,3,1)))</f>
        <v>4</v>
      </c>
      <c r="P18" s="14">
        <f>IF(F18="",0,INT(MID(F18,1,1)))</f>
        <v>0</v>
      </c>
      <c r="Q18" s="14">
        <f>IF(F18="",0,INT(MID(F18,3,1)))</f>
        <v>5</v>
      </c>
      <c r="R18" s="14">
        <f>IF(G18="",0,INT(MID(G18,1,1)))</f>
        <v>3</v>
      </c>
      <c r="S18" s="14">
        <f>IF(G18="",0,INT(MID(G18,3,1)))</f>
        <v>2</v>
      </c>
      <c r="T18" s="14">
        <f>IF(H18="",0,INT(MID(H18,1,1)))</f>
        <v>3</v>
      </c>
      <c r="U18" s="14">
        <f>IF(H18="",0,INT(MID(H18,3,1)))</f>
        <v>2</v>
      </c>
      <c r="V18" s="14">
        <f>IF(I18="",0,INT(MID(I18,1,1)))</f>
        <v>0</v>
      </c>
      <c r="W18" s="14">
        <f>IF(I18="",0,INT(MID(I18,3,1)))</f>
        <v>0</v>
      </c>
    </row>
    <row r="19" spans="2:25" s="7" customFormat="1" ht="18" customHeight="1" thickBot="1" x14ac:dyDescent="0.2">
      <c r="B19" s="6"/>
      <c r="C19" s="8"/>
      <c r="D19" s="6"/>
      <c r="E19" s="9"/>
      <c r="F19" s="9"/>
      <c r="G19" s="9"/>
      <c r="H19" s="9"/>
      <c r="I19" s="9"/>
      <c r="J19" s="8"/>
      <c r="K19" s="8"/>
      <c r="L19" s="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"/>
      <c r="Y19" s="153"/>
    </row>
    <row r="20" spans="2:25" s="7" customFormat="1" ht="18" customHeight="1" thickBot="1" x14ac:dyDescent="0.2">
      <c r="B20" s="189" t="s">
        <v>32</v>
      </c>
      <c r="C20" s="190"/>
      <c r="D20" s="191"/>
      <c r="E20" s="15" t="str">
        <f>D21</f>
        <v>大東建託横浜A</v>
      </c>
      <c r="F20" s="15" t="str">
        <f>D22</f>
        <v>横浜市役所D</v>
      </c>
      <c r="G20" s="84" t="str">
        <f>D23</f>
        <v>メイテック</v>
      </c>
      <c r="H20" s="15" t="str">
        <f>D24</f>
        <v>横浜市水道局A</v>
      </c>
      <c r="I20" s="15" t="str">
        <f>D25</f>
        <v>ボッシュA</v>
      </c>
      <c r="J20" s="24" t="s">
        <v>10</v>
      </c>
      <c r="K20" s="25" t="s">
        <v>2</v>
      </c>
      <c r="L20" s="26"/>
      <c r="X20" s="1"/>
    </row>
    <row r="21" spans="2:25" s="7" customFormat="1" ht="18" customHeight="1" thickTop="1" x14ac:dyDescent="0.15">
      <c r="B21" s="186" t="s">
        <v>30</v>
      </c>
      <c r="C21" s="27" t="s">
        <v>7</v>
      </c>
      <c r="D21" s="20" t="s">
        <v>65</v>
      </c>
      <c r="E21" s="30"/>
      <c r="F21" s="79" t="s">
        <v>154</v>
      </c>
      <c r="G21" s="79" t="s">
        <v>155</v>
      </c>
      <c r="H21" s="79" t="s">
        <v>162</v>
      </c>
      <c r="I21" s="79" t="s">
        <v>158</v>
      </c>
      <c r="J21" s="11" t="str">
        <f>IF(AND(E21="",F21="",G21="",H21="",I21=""),"",IF(N21&gt;2,1,0)+IF(P21&gt;2,1,0)+IF(R21&gt;2,1,0)+IF(T21&gt;2,1,0)+IF(V21&gt;2,1,0)&amp;"-"&amp;IF(O21&gt;2,1,0)+IF(Q21&gt;2,1,0)+IF(S21&gt;2,1,0)+IF(U21&gt;2,1,0)+IF(W21&gt;2,1,0)&amp;"("&amp;N21+P21+R21+T21+V21&amp;"-"&amp;O21+Q21+S21+U21+W21&amp;")")</f>
        <v>3-1(14-6)</v>
      </c>
      <c r="K21" s="16">
        <v>1</v>
      </c>
      <c r="L21" s="26" t="str">
        <f>IF(K21="","",IF(K21&lt;2,"○昇格",IF(K21&gt;4,"降格","残留")))</f>
        <v>○昇格</v>
      </c>
      <c r="M21" s="10"/>
      <c r="N21" s="14">
        <f>IF(E21="",0,INT(MID(E21,1,1)))</f>
        <v>0</v>
      </c>
      <c r="O21" s="14">
        <f>IF(E21="",0,INT(MID(E21,3,1)))</f>
        <v>0</v>
      </c>
      <c r="P21" s="14">
        <f>IF(F21="",0,INT(MID(F21,1,1)))</f>
        <v>3</v>
      </c>
      <c r="Q21" s="14">
        <f>IF(F21="",0,INT(MID(F21,3,1)))</f>
        <v>2</v>
      </c>
      <c r="R21" s="14">
        <f>IF(G21="",0,INT(MID(G21,1,1)))</f>
        <v>5</v>
      </c>
      <c r="S21" s="14">
        <f>IF(G21="",0,INT(MID(G21,3,1)))</f>
        <v>0</v>
      </c>
      <c r="T21" s="14">
        <f>IF(H21="",0,INT(MID(H21,1,1)))</f>
        <v>2</v>
      </c>
      <c r="U21" s="14">
        <f>IF(H21="",0,INT(MID(H21,3,1)))</f>
        <v>3</v>
      </c>
      <c r="V21" s="14">
        <f>IF(I21="",0,INT(MID(I21,1,1)))</f>
        <v>4</v>
      </c>
      <c r="W21" s="14">
        <f>IF(I21="",0,INT(MID(I21,3,1)))</f>
        <v>1</v>
      </c>
      <c r="X21" s="1"/>
    </row>
    <row r="22" spans="2:25" s="7" customFormat="1" ht="18" customHeight="1" x14ac:dyDescent="0.15">
      <c r="B22" s="187"/>
      <c r="C22" s="28" t="s">
        <v>8</v>
      </c>
      <c r="D22" s="20" t="s">
        <v>69</v>
      </c>
      <c r="E22" s="80" t="str">
        <f>IF(F21="","",MID(F21,3,1)&amp;"－"&amp;MID(F21,1,1)&amp;MID(F21,4,4))</f>
        <v>２－３</v>
      </c>
      <c r="F22" s="31"/>
      <c r="G22" s="79" t="s">
        <v>154</v>
      </c>
      <c r="H22" s="79" t="s">
        <v>154</v>
      </c>
      <c r="I22" s="79" t="s">
        <v>164</v>
      </c>
      <c r="J22" s="12" t="str">
        <f>IF(AND(E22="",F22="",G22="",H22="",I22=""),"",IF(N22&gt;2,1,0)+IF(P22&gt;2,1,0)+IF(R22&gt;2,1,0)+IF(T22&gt;2,1,0)+IF(V22&gt;2,1,0)&amp;"-"&amp;IF(O22&gt;2,1,0)+IF(Q22&gt;2,1,0)+IF(S22&gt;2,1,0)+IF(U22&gt;2,1,0)+IF(W22&gt;2,1,0)&amp;"("&amp;N22+P22+R22+T22+V22&amp;"-"&amp;O22+Q22+S22+U22+W22&amp;")")</f>
        <v>2-2(9-11)</v>
      </c>
      <c r="K22" s="17">
        <v>3</v>
      </c>
      <c r="L22" s="26" t="str">
        <f>IF(K22="","",IF(K22&lt;2,"○昇格",IF(K22&gt;4,"降格","残留")))</f>
        <v>残留</v>
      </c>
      <c r="N22" s="14">
        <f>IF(E22="",0,INT(MID(E22,1,1)))</f>
        <v>2</v>
      </c>
      <c r="O22" s="14">
        <f>IF(E22="",0,INT(MID(E22,3,1)))</f>
        <v>3</v>
      </c>
      <c r="P22" s="14">
        <f>IF(F22="",0,INT(MID(F22,1,1)))</f>
        <v>0</v>
      </c>
      <c r="Q22" s="14">
        <f>IF(F22="",0,INT(MID(F22,3,1)))</f>
        <v>0</v>
      </c>
      <c r="R22" s="14">
        <f>IF(G22="",0,INT(MID(G22,1,1)))</f>
        <v>3</v>
      </c>
      <c r="S22" s="14">
        <f>IF(G22="",0,INT(MID(G22,3,1)))</f>
        <v>2</v>
      </c>
      <c r="T22" s="14">
        <f>IF(H22="",0,INT(MID(H22,1,1)))</f>
        <v>3</v>
      </c>
      <c r="U22" s="14">
        <f>IF(H22="",0,INT(MID(H22,3,1)))</f>
        <v>2</v>
      </c>
      <c r="V22" s="14">
        <f>IF(I22="",0,INT(MID(I22,1,1)))</f>
        <v>1</v>
      </c>
      <c r="W22" s="14">
        <f>IF(I22="",0,INT(MID(I22,3,1)))</f>
        <v>4</v>
      </c>
      <c r="X22" s="1"/>
      <c r="Y22" s="78"/>
    </row>
    <row r="23" spans="2:25" s="7" customFormat="1" ht="18" customHeight="1" x14ac:dyDescent="0.15">
      <c r="B23" s="187"/>
      <c r="C23" s="28" t="s">
        <v>4</v>
      </c>
      <c r="D23" s="20" t="s">
        <v>68</v>
      </c>
      <c r="E23" s="80" t="str">
        <f>IF(G21="","",MID(G21,3,1)&amp;"－"&amp;MID(G21,1,1)&amp;MID(G21,4,4))</f>
        <v>０－５</v>
      </c>
      <c r="F23" s="80" t="str">
        <f>IF(G22="","",MID(G22,3,1)&amp;"－"&amp;MID(G22,1,1)&amp;MID(G22,4,4))</f>
        <v>２－３</v>
      </c>
      <c r="G23" s="31"/>
      <c r="H23" s="79" t="s">
        <v>158</v>
      </c>
      <c r="I23" s="79" t="s">
        <v>164</v>
      </c>
      <c r="J23" s="12" t="str">
        <f>IF(AND(E23="",F23="",G23="",H23="",I23=""),"",IF(N23&gt;2,1,0)+IF(P23&gt;2,1,0)+IF(R23&gt;2,1,0)+IF(T23&gt;2,1,0)+IF(V23&gt;2,1,0)&amp;"-"&amp;IF(O23&gt;2,1,0)+IF(Q23&gt;2,1,0)+IF(S23&gt;2,1,0)+IF(U23&gt;2,1,0)+IF(W23&gt;2,1,0)&amp;"("&amp;N23+P23+R23+T23+V23&amp;"-"&amp;O23+Q23+S23+U23+W23&amp;")")</f>
        <v>1-3(7-13)</v>
      </c>
      <c r="K23" s="17">
        <v>5</v>
      </c>
      <c r="L23" s="26" t="str">
        <f>IF(K23="","",IF(K23&lt;2,"○昇格",IF(K23&gt;4,"降格","残留")))</f>
        <v>降格</v>
      </c>
      <c r="N23" s="14">
        <f>IF(E23="",0,INT(MID(E23,1,1)))</f>
        <v>0</v>
      </c>
      <c r="O23" s="14">
        <f>IF(E23="",0,INT(MID(E23,3,1)))</f>
        <v>5</v>
      </c>
      <c r="P23" s="14">
        <f>IF(F23="",0,INT(MID(F23,1,1)))</f>
        <v>2</v>
      </c>
      <c r="Q23" s="14">
        <f>IF(F23="",0,INT(MID(F23,3,1)))</f>
        <v>3</v>
      </c>
      <c r="R23" s="14">
        <f>IF(G23="",0,INT(MID(G23,1,1)))</f>
        <v>0</v>
      </c>
      <c r="S23" s="14">
        <f>IF(G23="",0,INT(MID(G23,3,1)))</f>
        <v>0</v>
      </c>
      <c r="T23" s="14">
        <f>IF(H23="",0,INT(MID(H23,1,1)))</f>
        <v>4</v>
      </c>
      <c r="U23" s="14">
        <f>IF(H23="",0,INT(MID(H23,3,1)))</f>
        <v>1</v>
      </c>
      <c r="V23" s="14">
        <f>IF(I23="",0,INT(MID(I23,1,1)))</f>
        <v>1</v>
      </c>
      <c r="W23" s="14">
        <f>IF(I23="",0,INT(MID(I23,3,1)))</f>
        <v>4</v>
      </c>
      <c r="X23" s="1"/>
    </row>
    <row r="24" spans="2:25" s="7" customFormat="1" ht="18" customHeight="1" x14ac:dyDescent="0.15">
      <c r="B24" s="187"/>
      <c r="C24" s="28" t="s">
        <v>3</v>
      </c>
      <c r="D24" s="20" t="s">
        <v>107</v>
      </c>
      <c r="E24" s="80" t="str">
        <f>IF(H21="","",MID(H21,3,1)&amp;"－"&amp;MID(H21,1,1)&amp;MID(H21,4,4))</f>
        <v>３－２</v>
      </c>
      <c r="F24" s="80" t="str">
        <f>IF(H22="","",MID(H22,3,1)&amp;"－"&amp;MID(H22,1,1)&amp;MID(H22,4,4))</f>
        <v>２－３</v>
      </c>
      <c r="G24" s="80" t="str">
        <f>IF(H23="","",MID(H23,3,1)&amp;"－"&amp;MID(H23,1,1)&amp;MID(H23,4,4))</f>
        <v>１－４</v>
      </c>
      <c r="H24" s="31"/>
      <c r="I24" s="79" t="s">
        <v>162</v>
      </c>
      <c r="J24" s="12" t="str">
        <f>IF(AND(E24="",F24="",G24="",H24="",I24=""),"",IF(N24&gt;2,1,0)+IF(P24&gt;2,1,0)+IF(R24&gt;2,1,0)+IF(T24&gt;2,1,0)+IF(V24&gt;2,1,0)&amp;"-"&amp;IF(O24&gt;2,1,0)+IF(Q24&gt;2,1,0)+IF(S24&gt;2,1,0)+IF(U24&gt;2,1,0)+IF(W24&gt;2,1,0)&amp;"("&amp;N24+P24+R24+T24+V24&amp;"-"&amp;O24+Q24+S24+U24+W24&amp;")")</f>
        <v>1-3(8-12)</v>
      </c>
      <c r="K24" s="17">
        <v>4</v>
      </c>
      <c r="L24" s="26" t="str">
        <f>IF(K24="","",IF(K24&lt;2,"○昇格",IF(K24&gt;4,"降格","残留")))</f>
        <v>残留</v>
      </c>
      <c r="M24" s="6"/>
      <c r="N24" s="14">
        <f>IF(E24="",0,INT(MID(E24,1,1)))</f>
        <v>3</v>
      </c>
      <c r="O24" s="14">
        <f>IF(E24="",0,INT(MID(E24,3,1)))</f>
        <v>2</v>
      </c>
      <c r="P24" s="14">
        <f>IF(F24="",0,INT(MID(F24,1,1)))</f>
        <v>2</v>
      </c>
      <c r="Q24" s="14">
        <f>IF(F24="",0,INT(MID(F24,3,1)))</f>
        <v>3</v>
      </c>
      <c r="R24" s="14">
        <f>IF(G24="",0,INT(MID(G24,1,1)))</f>
        <v>1</v>
      </c>
      <c r="S24" s="14">
        <f>IF(G24="",0,INT(MID(G24,3,1)))</f>
        <v>4</v>
      </c>
      <c r="T24" s="14">
        <f>IF(H24="",0,INT(MID(H24,1,1)))</f>
        <v>0</v>
      </c>
      <c r="U24" s="14">
        <f>IF(H24="",0,INT(MID(H24,3,1)))</f>
        <v>0</v>
      </c>
      <c r="V24" s="14">
        <f>IF(I24="",0,INT(MID(I24,1,1)))</f>
        <v>2</v>
      </c>
      <c r="W24" s="14">
        <f>IF(I24="",0,INT(MID(I24,3,1)))</f>
        <v>3</v>
      </c>
      <c r="X24" s="1" t="s">
        <v>181</v>
      </c>
    </row>
    <row r="25" spans="2:25" s="7" customFormat="1" ht="18" customHeight="1" thickBot="1" x14ac:dyDescent="0.2">
      <c r="B25" s="188"/>
      <c r="C25" s="29" t="s">
        <v>9</v>
      </c>
      <c r="D25" s="20" t="s">
        <v>70</v>
      </c>
      <c r="E25" s="82" t="str">
        <f>IF(I21="","",MID(I21,3,1)&amp;"－"&amp;MID(I21,1,1)&amp;MID(I21,4,4))</f>
        <v>１－４</v>
      </c>
      <c r="F25" s="82" t="str">
        <f>IF(I22="","",MID(I22,3,1)&amp;"－"&amp;MID(I22,1,1)&amp;MID(I22,4,4))</f>
        <v>４－１</v>
      </c>
      <c r="G25" s="82" t="str">
        <f>IF(I23="","",MID(I23,3,1)&amp;"－"&amp;MID(I23,1,1)&amp;MID(I23,4,4))</f>
        <v>４－１</v>
      </c>
      <c r="H25" s="82" t="str">
        <f>IF(I24="","",MID(I24,3,1)&amp;"－"&amp;MID(I24,1,1)&amp;MID(I24,4,4))</f>
        <v>３－２</v>
      </c>
      <c r="I25" s="32"/>
      <c r="J25" s="13" t="str">
        <f>IF(AND(E25="",F25="",G25="",H25="",I25=""),"",IF(N25&gt;2,1,0)+IF(P25&gt;2,1,0)+IF(R25&gt;2,1,0)+IF(T25&gt;2,1,0)+IF(V25&gt;2,1,0)&amp;"-"&amp;IF(O25&gt;2,1,0)+IF(Q25&gt;2,1,0)+IF(S25&gt;2,1,0)+IF(U25&gt;2,1,0)+IF(W25&gt;2,1,0)&amp;"("&amp;N25+P25+R25+T25+V25&amp;"-"&amp;O25+Q25+S25+U25+W25&amp;")")</f>
        <v>3-1(12-8)</v>
      </c>
      <c r="K25" s="18">
        <v>2</v>
      </c>
      <c r="L25" s="26" t="str">
        <f>IF(K25="","",IF(K25&lt;2,"○昇格",IF(K25&gt;4,"降格","残留")))</f>
        <v>残留</v>
      </c>
      <c r="M25" s="33"/>
      <c r="N25" s="14">
        <f>IF(E25="",0,INT(MID(E25,1,1)))</f>
        <v>1</v>
      </c>
      <c r="O25" s="14">
        <f>IF(E25="",0,INT(MID(E25,3,1)))</f>
        <v>4</v>
      </c>
      <c r="P25" s="14">
        <f>IF(F25="",0,INT(MID(F25,1,1)))</f>
        <v>4</v>
      </c>
      <c r="Q25" s="14">
        <f>IF(F25="",0,INT(MID(F25,3,1)))</f>
        <v>1</v>
      </c>
      <c r="R25" s="14">
        <f>IF(G25="",0,INT(MID(G25,1,1)))</f>
        <v>4</v>
      </c>
      <c r="S25" s="14">
        <f>IF(G25="",0,INT(MID(G25,3,1)))</f>
        <v>1</v>
      </c>
      <c r="T25" s="14">
        <f>IF(H25="",0,INT(MID(H25,1,1)))</f>
        <v>3</v>
      </c>
      <c r="U25" s="14">
        <f>IF(H25="",0,INT(MID(H25,3,1)))</f>
        <v>2</v>
      </c>
      <c r="V25" s="14">
        <f>IF(I25="",0,INT(MID(I25,1,1)))</f>
        <v>0</v>
      </c>
      <c r="W25" s="14">
        <f>IF(I25="",0,INT(MID(I25,3,1)))</f>
        <v>0</v>
      </c>
      <c r="X25" s="1"/>
    </row>
    <row r="26" spans="2:25" s="7" customFormat="1" ht="18" customHeight="1" thickBot="1" x14ac:dyDescent="0.2">
      <c r="B26" s="6"/>
      <c r="C26" s="8"/>
      <c r="D26" s="6"/>
      <c r="E26" s="9"/>
      <c r="F26" s="9"/>
      <c r="G26" s="9"/>
      <c r="H26" s="9"/>
      <c r="I26" s="9"/>
      <c r="J26" s="8"/>
      <c r="K26" s="8"/>
      <c r="L26" s="8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"/>
    </row>
    <row r="27" spans="2:25" s="7" customFormat="1" ht="18" customHeight="1" thickBot="1" x14ac:dyDescent="0.2">
      <c r="B27" s="189" t="s">
        <v>33</v>
      </c>
      <c r="C27" s="190"/>
      <c r="D27" s="191"/>
      <c r="E27" s="15" t="str">
        <f>D28</f>
        <v>日揮HD C</v>
      </c>
      <c r="F27" s="15" t="str">
        <f>D29</f>
        <v>神奈川県庁カモメン</v>
      </c>
      <c r="G27" s="15" t="str">
        <f>D30</f>
        <v>NTTデータMSE B</v>
      </c>
      <c r="H27" s="15" t="str">
        <f>D31</f>
        <v>AGC中研A</v>
      </c>
      <c r="I27" s="15" t="str">
        <f>D32</f>
        <v>野村総合研究所C</v>
      </c>
      <c r="J27" s="24" t="s">
        <v>10</v>
      </c>
      <c r="K27" s="25" t="s">
        <v>2</v>
      </c>
      <c r="L27" s="26"/>
      <c r="X27" s="1"/>
    </row>
    <row r="28" spans="2:25" s="7" customFormat="1" ht="18" customHeight="1" thickTop="1" x14ac:dyDescent="0.15">
      <c r="B28" s="186" t="s">
        <v>34</v>
      </c>
      <c r="C28" s="27" t="s">
        <v>7</v>
      </c>
      <c r="D28" s="20" t="s">
        <v>67</v>
      </c>
      <c r="E28" s="30"/>
      <c r="F28" s="79" t="s">
        <v>154</v>
      </c>
      <c r="G28" s="79" t="s">
        <v>154</v>
      </c>
      <c r="H28" s="79" t="s">
        <v>162</v>
      </c>
      <c r="I28" s="79" t="s">
        <v>154</v>
      </c>
      <c r="J28" s="11" t="str">
        <f>IF(AND(E28="",F28="",G28="",H28="",I28=""),"",IF(N28&gt;2,1,0)+IF(P28&gt;2,1,0)+IF(R28&gt;2,1,0)+IF(T28&gt;2,1,0)+IF(V28&gt;2,1,0)&amp;"-"&amp;IF(O28&gt;2,1,0)+IF(Q28&gt;2,1,0)+IF(S28&gt;2,1,0)+IF(U28&gt;2,1,0)+IF(W28&gt;2,1,0)&amp;"("&amp;N28+P28+R28+T28+V28&amp;"-"&amp;O28+Q28+S28+U28+W28&amp;")")</f>
        <v>3-1(11-9)</v>
      </c>
      <c r="K28" s="16">
        <v>2</v>
      </c>
      <c r="L28" s="26" t="str">
        <f>IF(K28="","",IF(K28&lt;2,"○昇格",IF(K28&gt;4,"降格","残留")))</f>
        <v>残留</v>
      </c>
      <c r="N28" s="14">
        <f>IF(E28="",0,INT(MID(E28,1,1)))</f>
        <v>0</v>
      </c>
      <c r="O28" s="14">
        <f>IF(E28="",0,INT(MID(E28,3,1)))</f>
        <v>0</v>
      </c>
      <c r="P28" s="14">
        <f>IF(F28="",0,INT(MID(F28,1,1)))</f>
        <v>3</v>
      </c>
      <c r="Q28" s="14">
        <f>IF(F28="",0,INT(MID(F28,3,1)))</f>
        <v>2</v>
      </c>
      <c r="R28" s="14">
        <f>IF(G28="",0,INT(MID(G28,1,1)))</f>
        <v>3</v>
      </c>
      <c r="S28" s="14">
        <f>IF(G28="",0,INT(MID(G28,3,1)))</f>
        <v>2</v>
      </c>
      <c r="T28" s="14">
        <f>IF(H28="",0,INT(MID(H28,1,1)))</f>
        <v>2</v>
      </c>
      <c r="U28" s="14">
        <f>IF(H28="",0,INT(MID(H28,3,1)))</f>
        <v>3</v>
      </c>
      <c r="V28" s="14">
        <f>IF(I28="",0,INT(MID(I28,1,1)))</f>
        <v>3</v>
      </c>
      <c r="W28" s="14">
        <f>IF(I28="",0,INT(MID(I28,3,1)))</f>
        <v>2</v>
      </c>
      <c r="X28" s="1"/>
    </row>
    <row r="29" spans="2:25" s="7" customFormat="1" ht="18" customHeight="1" x14ac:dyDescent="0.15">
      <c r="B29" s="187"/>
      <c r="C29" s="28" t="s">
        <v>8</v>
      </c>
      <c r="D29" s="35" t="s">
        <v>110</v>
      </c>
      <c r="E29" s="80" t="str">
        <f>IF(F28="","",MID(F28,3,1)&amp;"－"&amp;MID(F28,1,1)&amp;MID(F28,4,4))</f>
        <v>２－３</v>
      </c>
      <c r="F29" s="31"/>
      <c r="G29" s="79" t="s">
        <v>158</v>
      </c>
      <c r="H29" s="79" t="s">
        <v>158</v>
      </c>
      <c r="I29" s="79" t="s">
        <v>155</v>
      </c>
      <c r="J29" s="12" t="str">
        <f>IF(AND(E29="",F29="",G29="",H29="",I29=""),"",IF(N29&gt;2,1,0)+IF(P29&gt;2,1,0)+IF(R29&gt;2,1,0)+IF(T29&gt;2,1,0)+IF(V29&gt;2,1,0)&amp;"-"&amp;IF(O29&gt;2,1,0)+IF(Q29&gt;2,1,0)+IF(S29&gt;2,1,0)+IF(U29&gt;2,1,0)+IF(W29&gt;2,1,0)&amp;"("&amp;N29+P29+R29+T29+V29&amp;"-"&amp;O29+Q29+S29+U29+W29&amp;")")</f>
        <v>3-1(15-5)</v>
      </c>
      <c r="K29" s="17">
        <v>1</v>
      </c>
      <c r="L29" s="26" t="str">
        <f>IF(K29="","",IF(K29&lt;2,"○昇格",IF(K29&gt;4,"降格","残留")))</f>
        <v>○昇格</v>
      </c>
      <c r="N29" s="14">
        <f>IF(E29="",0,INT(MID(E29,1,1)))</f>
        <v>2</v>
      </c>
      <c r="O29" s="14">
        <f>IF(E29="",0,INT(MID(E29,3,1)))</f>
        <v>3</v>
      </c>
      <c r="P29" s="14">
        <f>IF(F29="",0,INT(MID(F29,1,1)))</f>
        <v>0</v>
      </c>
      <c r="Q29" s="14">
        <f>IF(F29="",0,INT(MID(F29,3,1)))</f>
        <v>0</v>
      </c>
      <c r="R29" s="14">
        <f>IF(G29="",0,INT(MID(G29,1,1)))</f>
        <v>4</v>
      </c>
      <c r="S29" s="14">
        <f>IF(G29="",0,INT(MID(G29,3,1)))</f>
        <v>1</v>
      </c>
      <c r="T29" s="14">
        <f>IF(H29="",0,INT(MID(H29,1,1)))</f>
        <v>4</v>
      </c>
      <c r="U29" s="14">
        <f>IF(H29="",0,INT(MID(H29,3,1)))</f>
        <v>1</v>
      </c>
      <c r="V29" s="14">
        <f>IF(I29="",0,INT(MID(I29,1,1)))</f>
        <v>5</v>
      </c>
      <c r="W29" s="14">
        <f>IF(I29="",0,INT(MID(I29,3,1)))</f>
        <v>0</v>
      </c>
      <c r="X29" s="1"/>
    </row>
    <row r="30" spans="2:25" s="7" customFormat="1" ht="18" customHeight="1" x14ac:dyDescent="0.15">
      <c r="B30" s="187"/>
      <c r="C30" s="28" t="s">
        <v>4</v>
      </c>
      <c r="D30" s="20" t="s">
        <v>75</v>
      </c>
      <c r="E30" s="80" t="str">
        <f>IF(G28="","",MID(G28,3,1)&amp;"－"&amp;MID(G28,1,1)&amp;MID(G28,4,4))</f>
        <v>２－３</v>
      </c>
      <c r="F30" s="80" t="str">
        <f>IF(G29="","",MID(G29,3,1)&amp;"－"&amp;MID(G29,1,1)&amp;MID(G29,4,4))</f>
        <v>１－４</v>
      </c>
      <c r="G30" s="31"/>
      <c r="H30" s="79" t="s">
        <v>158</v>
      </c>
      <c r="I30" s="79" t="s">
        <v>164</v>
      </c>
      <c r="J30" s="12" t="str">
        <f>IF(AND(E30="",F30="",G30="",H30="",I30=""),"",IF(N30&gt;2,1,0)+IF(P30&gt;2,1,0)+IF(R30&gt;2,1,0)+IF(T30&gt;2,1,0)+IF(V30&gt;2,1,0)&amp;"-"&amp;IF(O30&gt;2,1,0)+IF(Q30&gt;2,1,0)+IF(S30&gt;2,1,0)+IF(U30&gt;2,1,0)+IF(W30&gt;2,1,0)&amp;"("&amp;N30+P30+R30+T30+V30&amp;"-"&amp;O30+Q30+S30+U30+W30&amp;")")</f>
        <v>1-3(8-12)</v>
      </c>
      <c r="K30" s="17">
        <v>4</v>
      </c>
      <c r="L30" s="26" t="str">
        <f>IF(K30="","",IF(K30&lt;2,"○昇格",IF(K30&gt;4,"降格","残留")))</f>
        <v>残留</v>
      </c>
      <c r="N30" s="14">
        <f>IF(E30="",0,INT(MID(E30,1,1)))</f>
        <v>2</v>
      </c>
      <c r="O30" s="14">
        <f>IF(E30="",0,INT(MID(E30,3,1)))</f>
        <v>3</v>
      </c>
      <c r="P30" s="14">
        <f>IF(F30="",0,INT(MID(F30,1,1)))</f>
        <v>1</v>
      </c>
      <c r="Q30" s="14">
        <f>IF(F30="",0,INT(MID(F30,3,1)))</f>
        <v>4</v>
      </c>
      <c r="R30" s="14">
        <f>IF(G30="",0,INT(MID(G30,1,1)))</f>
        <v>0</v>
      </c>
      <c r="S30" s="14">
        <f>IF(G30="",0,INT(MID(G30,3,1)))</f>
        <v>0</v>
      </c>
      <c r="T30" s="14">
        <f>IF(H30="",0,INT(MID(H30,1,1)))</f>
        <v>4</v>
      </c>
      <c r="U30" s="14">
        <f>IF(H30="",0,INT(MID(H30,3,1)))</f>
        <v>1</v>
      </c>
      <c r="V30" s="14">
        <f>IF(I30="",0,INT(MID(I30,1,1)))</f>
        <v>1</v>
      </c>
      <c r="W30" s="14">
        <f>IF(I30="",0,INT(MID(I30,3,1)))</f>
        <v>4</v>
      </c>
      <c r="X30" s="1" t="s">
        <v>182</v>
      </c>
    </row>
    <row r="31" spans="2:25" s="7" customFormat="1" ht="18" customHeight="1" x14ac:dyDescent="0.15">
      <c r="B31" s="192"/>
      <c r="C31" s="75">
        <v>4</v>
      </c>
      <c r="D31" s="66" t="s">
        <v>71</v>
      </c>
      <c r="E31" s="80" t="str">
        <f>IF(H28="","",MID(H28,3,1)&amp;"－"&amp;MID(H28,1,1)&amp;MID(H28,4,4))</f>
        <v>３－２</v>
      </c>
      <c r="F31" s="80" t="str">
        <f>IF(H29="","",MID(H29,3,1)&amp;"－"&amp;MID(H29,1,1)&amp;MID(H29,4,4))</f>
        <v>１－４</v>
      </c>
      <c r="G31" s="80" t="str">
        <f>IF(H30="","",MID(H30,3,1)&amp;"－"&amp;MID(H30,1,1)&amp;MID(H30,4,4))</f>
        <v>１－４</v>
      </c>
      <c r="H31" s="31"/>
      <c r="I31" s="85" t="s">
        <v>153</v>
      </c>
      <c r="J31" s="76" t="str">
        <f>IF(AND(E31="",F31="",G31="",H31="",I31=""),"",IF(N31&gt;2,1,0)+IF(P31&gt;2,1,0)+IF(R31&gt;2,1,0)+IF(T31&gt;2,1,0)+IF(V31&gt;2,1,0)&amp;"-"&amp;IF(O31&gt;2,1,0)+IF(Q31&gt;2,1,0)+IF(S31&gt;2,1,0)+IF(U31&gt;2,1,0)+IF(W31&gt;2,1,0)&amp;"("&amp;N31+P31+R31+T31+V31&amp;"-"&amp;O31+Q31+S31+U31+W31&amp;")")</f>
        <v>1-3(5-15)</v>
      </c>
      <c r="K31" s="77">
        <v>5</v>
      </c>
      <c r="L31" s="26" t="str">
        <f>IF(K31="","",IF(K31&lt;2,"○昇格",IF(K31&gt;4,"降格","残留")))</f>
        <v>降格</v>
      </c>
      <c r="N31" s="14">
        <f>IF(E31="",0,INT(MID(E31,1,1)))</f>
        <v>3</v>
      </c>
      <c r="O31" s="14">
        <f>IF(E31="",0,INT(MID(E31,3,1)))</f>
        <v>2</v>
      </c>
      <c r="P31" s="14">
        <f>IF(F31="",0,INT(MID(F31,1,1)))</f>
        <v>1</v>
      </c>
      <c r="Q31" s="14">
        <f>IF(F31="",0,INT(MID(F31,3,1)))</f>
        <v>4</v>
      </c>
      <c r="R31" s="14">
        <f>IF(G31="",0,INT(MID(G31,1,1)))</f>
        <v>1</v>
      </c>
      <c r="S31" s="14">
        <f>IF(G31="",0,INT(MID(G31,3,1)))</f>
        <v>4</v>
      </c>
      <c r="T31" s="14">
        <f>IF(H31="",0,INT(MID(H31,1,1)))</f>
        <v>0</v>
      </c>
      <c r="U31" s="14">
        <f>IF(H31="",0,INT(MID(H31,3,1)))</f>
        <v>0</v>
      </c>
      <c r="V31" s="14">
        <f>IF(I31="",0,INT(MID(I31,1,1)))</f>
        <v>0</v>
      </c>
      <c r="W31" s="14">
        <f>IF(I31="",0,INT(MID(I31,3,1)))</f>
        <v>5</v>
      </c>
      <c r="X31" s="1"/>
    </row>
    <row r="32" spans="2:25" s="7" customFormat="1" ht="18" customHeight="1" thickBot="1" x14ac:dyDescent="0.2">
      <c r="B32" s="188"/>
      <c r="C32" s="29">
        <v>5</v>
      </c>
      <c r="D32" s="88" t="s">
        <v>91</v>
      </c>
      <c r="E32" s="82" t="str">
        <f>IF(I28="","",MID(I28,3,1)&amp;"－"&amp;MID(I28,1,1)&amp;MID(I28,4,4))</f>
        <v>２－３</v>
      </c>
      <c r="F32" s="82" t="str">
        <f>IF(I29="","",MID(I29,3,1)&amp;"－"&amp;MID(I29,1,1)&amp;MID(I29,4,4))</f>
        <v>０－５</v>
      </c>
      <c r="G32" s="82" t="str">
        <f>IF(I30="","",MID(I30,3,1)&amp;"－"&amp;MID(I30,1,1)&amp;MID(I30,4,4))</f>
        <v>４－１</v>
      </c>
      <c r="H32" s="82" t="str">
        <f>IF(I31="","",MID(I31,3,1)&amp;"－"&amp;MID(I31,1,1)&amp;MID(I31,4,4))</f>
        <v>５－０</v>
      </c>
      <c r="I32" s="98"/>
      <c r="J32" s="89" t="str">
        <f>IF(AND(E32="",F32="",G32="",H32="",I32=""),"",IF(N32&gt;2,1,0)+IF(P32&gt;2,1,0)+IF(R32&gt;2,1,0)+IF(T32&gt;2,1,0)+IF(V32&gt;2,1,0)&amp;"-"&amp;IF(O32&gt;2,1,0)+IF(Q32&gt;2,1,0)+IF(S32&gt;2,1,0)+IF(U32&gt;2,1,0)+IF(W32&gt;2,1,0)&amp;"("&amp;N32+P32+R32+T32+V32&amp;"-"&amp;O32+Q32+S32+U32+W32&amp;")")</f>
        <v>2-2(11-9)</v>
      </c>
      <c r="K32" s="18">
        <v>3</v>
      </c>
      <c r="L32" s="26" t="str">
        <f>IF(K32="","",IF(K32&lt;2,"○昇格",IF(K32&gt;4,"降格","残留")))</f>
        <v>残留</v>
      </c>
      <c r="M32" s="6"/>
      <c r="N32" s="14">
        <f>IF(E32="",0,INT(MID(E32,1,1)))</f>
        <v>2</v>
      </c>
      <c r="O32" s="14">
        <f>IF(E32="",0,INT(MID(E32,3,1)))</f>
        <v>3</v>
      </c>
      <c r="P32" s="14">
        <f>IF(F32="",0,INT(MID(F32,1,1)))</f>
        <v>0</v>
      </c>
      <c r="Q32" s="14">
        <f>IF(F32="",0,INT(MID(F32,3,1)))</f>
        <v>5</v>
      </c>
      <c r="R32" s="14">
        <f>IF(G32="",0,INT(MID(G32,1,1)))</f>
        <v>4</v>
      </c>
      <c r="S32" s="14">
        <f>IF(G32="",0,INT(MID(G32,3,1)))</f>
        <v>1</v>
      </c>
      <c r="T32" s="14">
        <f>IF(H32="",0,INT(MID(H32,1,1)))</f>
        <v>5</v>
      </c>
      <c r="U32" s="14">
        <f>IF(H32="",0,INT(MID(H32,3,1)))</f>
        <v>0</v>
      </c>
      <c r="V32" s="14">
        <f>IF(I32="",0,INT(MID(I32,1,1)))</f>
        <v>0</v>
      </c>
      <c r="W32" s="14">
        <f>IF(I32="",0,INT(MID(I32,3,1)))</f>
        <v>0</v>
      </c>
    </row>
    <row r="33" spans="2:24" s="7" customFormat="1" ht="18" customHeight="1" thickBot="1" x14ac:dyDescent="0.2">
      <c r="B33" s="6"/>
      <c r="C33" s="8"/>
      <c r="D33" s="6"/>
      <c r="E33" s="9"/>
      <c r="F33" s="9"/>
      <c r="G33" s="9"/>
      <c r="H33" s="9"/>
      <c r="I33" s="9"/>
      <c r="J33" s="8"/>
      <c r="K33" s="8"/>
      <c r="L33" s="8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"/>
    </row>
    <row r="34" spans="2:24" s="7" customFormat="1" ht="18" customHeight="1" thickBot="1" x14ac:dyDescent="0.2">
      <c r="B34" s="189" t="s">
        <v>35</v>
      </c>
      <c r="C34" s="190"/>
      <c r="D34" s="191"/>
      <c r="E34" s="15" t="str">
        <f>D35</f>
        <v>三菱ケミカルSIC-B</v>
      </c>
      <c r="F34" s="15" t="str">
        <f>D36</f>
        <v>NECソリューションイノベータB</v>
      </c>
      <c r="G34" s="15" t="str">
        <f>D37</f>
        <v>パナソニックA</v>
      </c>
      <c r="H34" s="15" t="str">
        <f>D38</f>
        <v>三菱重工横浜A</v>
      </c>
      <c r="I34" s="15" t="str">
        <f>D39</f>
        <v>東芝横浜B</v>
      </c>
      <c r="J34" s="24" t="s">
        <v>10</v>
      </c>
      <c r="K34" s="25" t="s">
        <v>2</v>
      </c>
      <c r="L34" s="26"/>
    </row>
    <row r="35" spans="2:24" s="7" customFormat="1" ht="18" customHeight="1" thickTop="1" x14ac:dyDescent="0.15">
      <c r="B35" s="186" t="s">
        <v>36</v>
      </c>
      <c r="C35" s="27" t="s">
        <v>7</v>
      </c>
      <c r="D35" s="20" t="s">
        <v>109</v>
      </c>
      <c r="E35" s="30"/>
      <c r="F35" s="79" t="s">
        <v>158</v>
      </c>
      <c r="G35" s="79" t="s">
        <v>154</v>
      </c>
      <c r="H35" s="79" t="s">
        <v>158</v>
      </c>
      <c r="I35" s="79" t="s">
        <v>154</v>
      </c>
      <c r="J35" s="11" t="str">
        <f>IF(AND(E35="",F35="",G35="",H35="",I35=""),"",IF(N35&gt;2,1,0)+IF(P35&gt;2,1,0)+IF(R35&gt;2,1,0)+IF(T35&gt;2,1,0)+IF(V35&gt;2,1,0)&amp;"-"&amp;IF(O35&gt;2,1,0)+IF(Q35&gt;2,1,0)+IF(S35&gt;2,1,0)+IF(U35&gt;2,1,0)+IF(W35&gt;2,1,0)&amp;"("&amp;N35+P35+R35+T35+V35&amp;"-"&amp;O35+Q35+S35+U35+W35&amp;")")</f>
        <v>4-0(14-6)</v>
      </c>
      <c r="K35" s="16">
        <v>1</v>
      </c>
      <c r="L35" s="26" t="str">
        <f>IF(K35="","",IF(K35&lt;2,"○昇格",IF(K35&gt;4,"降格","残留")))</f>
        <v>○昇格</v>
      </c>
      <c r="M35" s="33"/>
      <c r="N35" s="14">
        <f>IF(E35="",0,INT(MID(E35,1,1)))</f>
        <v>0</v>
      </c>
      <c r="O35" s="14">
        <f>IF(E35="",0,INT(MID(E35,3,1)))</f>
        <v>0</v>
      </c>
      <c r="P35" s="14">
        <f>IF(F35="",0,INT(MID(F35,1,1)))</f>
        <v>4</v>
      </c>
      <c r="Q35" s="14">
        <f>IF(F35="",0,INT(MID(F35,3,1)))</f>
        <v>1</v>
      </c>
      <c r="R35" s="14">
        <f>IF(G35="",0,INT(MID(G35,1,1)))</f>
        <v>3</v>
      </c>
      <c r="S35" s="14">
        <f>IF(G35="",0,INT(MID(G35,3,1)))</f>
        <v>2</v>
      </c>
      <c r="T35" s="14">
        <f>IF(H35="",0,INT(MID(H35,1,1)))</f>
        <v>4</v>
      </c>
      <c r="U35" s="14">
        <f>IF(H35="",0,INT(MID(H35,3,1)))</f>
        <v>1</v>
      </c>
      <c r="V35" s="14">
        <f>IF(I35="",0,INT(MID(I35,1,1)))</f>
        <v>3</v>
      </c>
      <c r="W35" s="14">
        <f>IF(I35="",0,INT(MID(I35,3,1)))</f>
        <v>2</v>
      </c>
      <c r="X35" s="1"/>
    </row>
    <row r="36" spans="2:24" s="7" customFormat="1" ht="18" customHeight="1" x14ac:dyDescent="0.15">
      <c r="B36" s="187"/>
      <c r="C36" s="28" t="s">
        <v>8</v>
      </c>
      <c r="D36" s="20" t="s">
        <v>74</v>
      </c>
      <c r="E36" s="80" t="str">
        <f>IF(F35="","",MID(F35,3,1)&amp;"－"&amp;MID(F35,1,1)&amp;MID(F35,4,4))</f>
        <v>１－４</v>
      </c>
      <c r="F36" s="31"/>
      <c r="G36" s="79" t="s">
        <v>154</v>
      </c>
      <c r="H36" s="79" t="s">
        <v>158</v>
      </c>
      <c r="I36" s="79" t="s">
        <v>158</v>
      </c>
      <c r="J36" s="12" t="str">
        <f>IF(AND(E36="",F36="",G36="",H36="",I36=""),"",IF(N36&gt;2,1,0)+IF(P36&gt;2,1,0)+IF(R36&gt;2,1,0)+IF(T36&gt;2,1,0)+IF(V36&gt;2,1,0)&amp;"-"&amp;IF(O36&gt;2,1,0)+IF(Q36&gt;2,1,0)+IF(S36&gt;2,1,0)+IF(U36&gt;2,1,0)+IF(W36&gt;2,1,0)&amp;"("&amp;N36+P36+R36+T36+V36&amp;"-"&amp;O36+Q36+S36+U36+W36&amp;")")</f>
        <v>3-1(12-8)</v>
      </c>
      <c r="K36" s="17">
        <v>2</v>
      </c>
      <c r="L36" s="26" t="str">
        <f>IF(K36="","",IF(K36&lt;2,"○昇格",IF(K36&gt;4,"降格","残留")))</f>
        <v>残留</v>
      </c>
      <c r="M36" s="33"/>
      <c r="N36" s="14">
        <f>IF(E36="",0,INT(MID(E36,1,1)))</f>
        <v>1</v>
      </c>
      <c r="O36" s="14">
        <f>IF(E36="",0,INT(MID(E36,3,1)))</f>
        <v>4</v>
      </c>
      <c r="P36" s="14">
        <f>IF(F36="",0,INT(MID(F36,1,1)))</f>
        <v>0</v>
      </c>
      <c r="Q36" s="14">
        <f>IF(F36="",0,INT(MID(F36,3,1)))</f>
        <v>0</v>
      </c>
      <c r="R36" s="14">
        <f>IF(G36="",0,INT(MID(G36,1,1)))</f>
        <v>3</v>
      </c>
      <c r="S36" s="14">
        <f>IF(G36="",0,INT(MID(G36,3,1)))</f>
        <v>2</v>
      </c>
      <c r="T36" s="14">
        <f>IF(H36="",0,INT(MID(H36,1,1)))</f>
        <v>4</v>
      </c>
      <c r="U36" s="14">
        <f>IF(H36="",0,INT(MID(H36,3,1)))</f>
        <v>1</v>
      </c>
      <c r="V36" s="14">
        <f>IF(I36="",0,INT(MID(I36,1,1)))</f>
        <v>4</v>
      </c>
      <c r="W36" s="14">
        <f>IF(I36="",0,INT(MID(I36,3,1)))</f>
        <v>1</v>
      </c>
    </row>
    <row r="37" spans="2:24" s="7" customFormat="1" ht="18" customHeight="1" x14ac:dyDescent="0.15">
      <c r="B37" s="187"/>
      <c r="C37" s="28" t="s">
        <v>4</v>
      </c>
      <c r="D37" s="35" t="s">
        <v>72</v>
      </c>
      <c r="E37" s="80" t="str">
        <f>IF(G35="","",MID(G35,3,1)&amp;"－"&amp;MID(G35,1,1)&amp;MID(G35,4,4))</f>
        <v>２－３</v>
      </c>
      <c r="F37" s="80" t="str">
        <f>IF(G36="","",MID(G36,3,1)&amp;"－"&amp;MID(G36,1,1)&amp;MID(G36,4,4))</f>
        <v>２－３</v>
      </c>
      <c r="G37" s="31"/>
      <c r="H37" s="79" t="s">
        <v>164</v>
      </c>
      <c r="I37" s="79" t="s">
        <v>162</v>
      </c>
      <c r="J37" s="12" t="str">
        <f>IF(AND(E37="",F37="",G37="",H37="",I37=""),"",IF(N37&gt;2,1,0)+IF(P37&gt;2,1,0)+IF(R37&gt;2,1,0)+IF(T37&gt;2,1,0)+IF(V37&gt;2,1,0)&amp;"-"&amp;IF(O37&gt;2,1,0)+IF(Q37&gt;2,1,0)+IF(S37&gt;2,1,0)+IF(U37&gt;2,1,0)+IF(W37&gt;2,1,0)&amp;"("&amp;N37+P37+R37+T37+V37&amp;"-"&amp;O37+Q37+S37+U37+W37&amp;")")</f>
        <v>0-4(7-13)</v>
      </c>
      <c r="K37" s="17">
        <v>5</v>
      </c>
      <c r="L37" s="26" t="str">
        <f>IF(K37="","",IF(K37&lt;2,"○昇格",IF(K37&gt;4,"降格","残留")))</f>
        <v>降格</v>
      </c>
      <c r="N37" s="14">
        <f>IF(E37="",0,INT(MID(E37,1,1)))</f>
        <v>2</v>
      </c>
      <c r="O37" s="14">
        <f>IF(E37="",0,INT(MID(E37,3,1)))</f>
        <v>3</v>
      </c>
      <c r="P37" s="14">
        <f>IF(F37="",0,INT(MID(F37,1,1)))</f>
        <v>2</v>
      </c>
      <c r="Q37" s="14">
        <f>IF(F37="",0,INT(MID(F37,3,1)))</f>
        <v>3</v>
      </c>
      <c r="R37" s="14">
        <f>IF(G37="",0,INT(MID(G37,1,1)))</f>
        <v>0</v>
      </c>
      <c r="S37" s="14">
        <f>IF(G37="",0,INT(MID(G37,3,1)))</f>
        <v>0</v>
      </c>
      <c r="T37" s="14">
        <f>IF(H37="",0,INT(MID(H37,1,1)))</f>
        <v>1</v>
      </c>
      <c r="U37" s="14">
        <f>IF(H37="",0,INT(MID(H37,3,1)))</f>
        <v>4</v>
      </c>
      <c r="V37" s="14">
        <f>IF(I37="",0,INT(MID(I37,1,1)))</f>
        <v>2</v>
      </c>
      <c r="W37" s="14">
        <f>IF(I37="",0,INT(MID(I37,3,1)))</f>
        <v>3</v>
      </c>
      <c r="X37" s="2"/>
    </row>
    <row r="38" spans="2:24" s="7" customFormat="1" ht="18" customHeight="1" x14ac:dyDescent="0.15">
      <c r="B38" s="187"/>
      <c r="C38" s="28" t="s">
        <v>3</v>
      </c>
      <c r="D38" s="20" t="s">
        <v>73</v>
      </c>
      <c r="E38" s="80" t="str">
        <f>IF(H35="","",MID(H35,3,1)&amp;"－"&amp;MID(H35,1,1)&amp;MID(H35,4,4))</f>
        <v>１－４</v>
      </c>
      <c r="F38" s="80" t="str">
        <f>IF(H36="","",MID(H36,3,1)&amp;"－"&amp;MID(H36,1,1)&amp;MID(H36,4,4))</f>
        <v>１－４</v>
      </c>
      <c r="G38" s="80" t="str">
        <f>IF(H37="","",MID(H37,3,1)&amp;"－"&amp;MID(H37,1,1)&amp;MID(H37,4,4))</f>
        <v>４－１</v>
      </c>
      <c r="H38" s="31"/>
      <c r="I38" s="79" t="s">
        <v>162</v>
      </c>
      <c r="J38" s="12" t="str">
        <f>IF(AND(E38="",F38="",G38="",H38="",I38=""),"",IF(N38&gt;2,1,0)+IF(P38&gt;2,1,0)+IF(R38&gt;2,1,0)+IF(T38&gt;2,1,0)+IF(V38&gt;2,1,0)&amp;"-"&amp;IF(O38&gt;2,1,0)+IF(Q38&gt;2,1,0)+IF(S38&gt;2,1,0)+IF(U38&gt;2,1,0)+IF(W38&gt;2,1,0)&amp;"("&amp;N38+P38+R38+T38+V38&amp;"-"&amp;O38+Q38+S38+U38+W38&amp;")")</f>
        <v>1-3(8-12)</v>
      </c>
      <c r="K38" s="17">
        <v>4</v>
      </c>
      <c r="L38" s="26" t="str">
        <f>IF(K38="","",IF(K38&lt;2,"○昇格",IF(K38&gt;4,"降格","残留")))</f>
        <v>残留</v>
      </c>
      <c r="M38" s="172" t="s">
        <v>174</v>
      </c>
      <c r="N38" s="14">
        <f>IF(E38="",0,INT(MID(E38,1,1)))</f>
        <v>1</v>
      </c>
      <c r="O38" s="14">
        <f>IF(E38="",0,INT(MID(E38,3,1)))</f>
        <v>4</v>
      </c>
      <c r="P38" s="14">
        <f>IF(F38="",0,INT(MID(F38,1,1)))</f>
        <v>1</v>
      </c>
      <c r="Q38" s="14">
        <f>IF(F38="",0,INT(MID(F38,3,1)))</f>
        <v>4</v>
      </c>
      <c r="R38" s="14">
        <f>IF(G38="",0,INT(MID(G38,1,1)))</f>
        <v>4</v>
      </c>
      <c r="S38" s="14">
        <f>IF(G38="",0,INT(MID(G38,3,1)))</f>
        <v>1</v>
      </c>
      <c r="T38" s="14">
        <f>IF(H38="",0,INT(MID(H38,1,1)))</f>
        <v>0</v>
      </c>
      <c r="U38" s="14">
        <f>IF(H38="",0,INT(MID(H38,3,1)))</f>
        <v>0</v>
      </c>
      <c r="V38" s="14">
        <f>IF(I38="",0,INT(MID(I38,1,1)))</f>
        <v>2</v>
      </c>
      <c r="W38" s="14">
        <f>IF(I38="",0,INT(MID(I38,3,1)))</f>
        <v>3</v>
      </c>
      <c r="X38" s="1" t="s">
        <v>183</v>
      </c>
    </row>
    <row r="39" spans="2:24" s="7" customFormat="1" ht="18" customHeight="1" thickBot="1" x14ac:dyDescent="0.2">
      <c r="B39" s="188"/>
      <c r="C39" s="29" t="s">
        <v>9</v>
      </c>
      <c r="D39" s="19" t="s">
        <v>114</v>
      </c>
      <c r="E39" s="82" t="str">
        <f>IF(I35="","",MID(I35,3,1)&amp;"－"&amp;MID(I35,1,1)&amp;MID(I35,4,4))</f>
        <v>２－３</v>
      </c>
      <c r="F39" s="82" t="str">
        <f>IF(I36="","",MID(I36,3,1)&amp;"－"&amp;MID(I36,1,1)&amp;MID(I36,4,4))</f>
        <v>１－４</v>
      </c>
      <c r="G39" s="82" t="str">
        <f>IF(I37="","",MID(I37,3,1)&amp;"－"&amp;MID(I37,1,1)&amp;MID(I37,4,4))</f>
        <v>３－２</v>
      </c>
      <c r="H39" s="82" t="str">
        <f>IF(I38="","",MID(I38,3,1)&amp;"－"&amp;MID(I38,1,1)&amp;MID(I38,4,4))</f>
        <v>３－２</v>
      </c>
      <c r="I39" s="32"/>
      <c r="J39" s="13" t="str">
        <f>IF(AND(E39="",F39="",G39="",H39="",I39=""),"",IF(N39&gt;2,1,0)+IF(P39&gt;2,1,0)+IF(R39&gt;2,1,0)+IF(T39&gt;2,1,0)+IF(V39&gt;2,1,0)&amp;"-"&amp;IF(O39&gt;2,1,0)+IF(Q39&gt;2,1,0)+IF(S39&gt;2,1,0)+IF(U39&gt;2,1,0)+IF(W39&gt;2,1,0)&amp;"("&amp;N39+P39+R39+T39+V39&amp;"-"&amp;O39+Q39+S39+U39+W39&amp;")")</f>
        <v>2-2(9-11)</v>
      </c>
      <c r="K39" s="18">
        <v>3</v>
      </c>
      <c r="L39" s="26" t="str">
        <f>IF(K39="","",IF(K39&lt;2,"○昇格",IF(K39&gt;4,"降格","残留")))</f>
        <v>残留</v>
      </c>
      <c r="N39" s="14">
        <f>IF(E39="",0,INT(MID(E39,1,1)))</f>
        <v>2</v>
      </c>
      <c r="O39" s="14">
        <f>IF(E39="",0,INT(MID(E39,3,1)))</f>
        <v>3</v>
      </c>
      <c r="P39" s="14">
        <f>IF(F39="",0,INT(MID(F39,1,1)))</f>
        <v>1</v>
      </c>
      <c r="Q39" s="14">
        <f>IF(F39="",0,INT(MID(F39,3,1)))</f>
        <v>4</v>
      </c>
      <c r="R39" s="14">
        <f>IF(G39="",0,INT(MID(G39,1,1)))</f>
        <v>3</v>
      </c>
      <c r="S39" s="14">
        <f>IF(G39="",0,INT(MID(G39,3,1)))</f>
        <v>2</v>
      </c>
      <c r="T39" s="14">
        <f>IF(H39="",0,INT(MID(H39,1,1)))</f>
        <v>3</v>
      </c>
      <c r="U39" s="14">
        <f>IF(H39="",0,INT(MID(H39,3,1)))</f>
        <v>2</v>
      </c>
      <c r="V39" s="14">
        <f>IF(I39="",0,INT(MID(I39,1,1)))</f>
        <v>0</v>
      </c>
      <c r="W39" s="14">
        <f>IF(I39="",0,INT(MID(I39,3,1)))</f>
        <v>0</v>
      </c>
      <c r="X39" s="2"/>
    </row>
    <row r="40" spans="2:24" s="7" customFormat="1" ht="18" customHeight="1" thickBot="1" x14ac:dyDescent="0.2">
      <c r="B40" s="6"/>
      <c r="C40" s="8"/>
      <c r="D40" s="6"/>
      <c r="E40" s="9"/>
      <c r="F40" s="9"/>
      <c r="G40" s="9"/>
      <c r="H40" s="9"/>
      <c r="I40" s="9"/>
      <c r="J40" s="8"/>
      <c r="K40" s="8"/>
      <c r="L40" s="8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2"/>
    </row>
    <row r="41" spans="2:24" s="7" customFormat="1" ht="18" customHeight="1" thickBot="1" x14ac:dyDescent="0.2">
      <c r="B41" s="189" t="s">
        <v>37</v>
      </c>
      <c r="C41" s="190"/>
      <c r="D41" s="191"/>
      <c r="E41" s="15" t="str">
        <f>D42</f>
        <v>日立戸塚</v>
      </c>
      <c r="F41" s="15" t="str">
        <f>D43</f>
        <v>日本飛行機</v>
      </c>
      <c r="G41" s="15" t="str">
        <f>D44</f>
        <v>東亞合成テニス部</v>
      </c>
      <c r="H41" s="15" t="str">
        <f>D45</f>
        <v>住友電工B</v>
      </c>
      <c r="I41" s="15" t="str">
        <f>D46</f>
        <v>レノボTC</v>
      </c>
      <c r="J41" s="24" t="s">
        <v>10</v>
      </c>
      <c r="K41" s="25" t="s">
        <v>2</v>
      </c>
      <c r="L41" s="26"/>
      <c r="X41" s="2"/>
    </row>
    <row r="42" spans="2:24" s="7" customFormat="1" ht="18" customHeight="1" thickTop="1" x14ac:dyDescent="0.15">
      <c r="B42" s="186" t="s">
        <v>38</v>
      </c>
      <c r="C42" s="27" t="s">
        <v>7</v>
      </c>
      <c r="D42" s="20" t="s">
        <v>113</v>
      </c>
      <c r="E42" s="30"/>
      <c r="F42" s="79" t="s">
        <v>158</v>
      </c>
      <c r="G42" s="79" t="s">
        <v>153</v>
      </c>
      <c r="H42" s="79" t="s">
        <v>162</v>
      </c>
      <c r="I42" s="79" t="s">
        <v>159</v>
      </c>
      <c r="J42" s="11" t="str">
        <f>IF(AND(E42="",F42="",G42="",H42="",I42=""),"",IF(N42&gt;2,1,0)+IF(P42&gt;2,1,0)+IF(R42&gt;2,1,0)+IF(T42&gt;2,1,0)+IF(V42&gt;2,1,0)&amp;"-"&amp;IF(O42&gt;2,1,0)+IF(Q42&gt;2,1,0)+IF(S42&gt;2,1,0)+IF(U42&gt;2,1,0)+IF(W42&gt;2,1,0)&amp;"("&amp;N42+P42+R42+T42+V42&amp;"-"&amp;O42+Q42+S42+U42+W42&amp;")")</f>
        <v>1-3(6-14)</v>
      </c>
      <c r="K42" s="16">
        <v>5</v>
      </c>
      <c r="L42" s="26" t="str">
        <f>IF(K42="","",IF(K42&lt;2,"○昇格",IF(K42&gt;4,"降格","残留")))</f>
        <v>降格</v>
      </c>
      <c r="M42" s="34"/>
      <c r="N42" s="14">
        <f>IF(E42="",0,INT(MID(E42,1,1)))</f>
        <v>0</v>
      </c>
      <c r="O42" s="14">
        <f>IF(E42="",0,INT(MID(E42,3,1)))</f>
        <v>0</v>
      </c>
      <c r="P42" s="14">
        <f>IF(F42="",0,INT(MID(F42,1,1)))</f>
        <v>4</v>
      </c>
      <c r="Q42" s="14">
        <f>IF(F42="",0,INT(MID(F42,3,1)))</f>
        <v>1</v>
      </c>
      <c r="R42" s="14">
        <f>IF(G42="",0,INT(MID(G42,1,1)))</f>
        <v>0</v>
      </c>
      <c r="S42" s="14">
        <f>IF(G42="",0,INT(MID(G42,3,1)))</f>
        <v>5</v>
      </c>
      <c r="T42" s="14">
        <f>IF(H42="",0,INT(MID(H42,1,1)))</f>
        <v>2</v>
      </c>
      <c r="U42" s="14">
        <f>IF(H42="",0,INT(MID(H42,3,1)))</f>
        <v>3</v>
      </c>
      <c r="V42" s="14">
        <f>IF(I42="",0,INT(MID(I42,1,1)))</f>
        <v>0</v>
      </c>
      <c r="W42" s="14">
        <f>IF(I42="",0,INT(MID(I42,3,1)))</f>
        <v>5</v>
      </c>
      <c r="X42" s="2"/>
    </row>
    <row r="43" spans="2:24" s="7" customFormat="1" ht="18" customHeight="1" x14ac:dyDescent="0.15">
      <c r="B43" s="187"/>
      <c r="C43" s="28" t="s">
        <v>8</v>
      </c>
      <c r="D43" s="20" t="s">
        <v>115</v>
      </c>
      <c r="E43" s="80" t="str">
        <f>IF(F42="","",MID(F42,3,1)&amp;"－"&amp;MID(F42,1,1)&amp;MID(F42,4,4))</f>
        <v>１－４</v>
      </c>
      <c r="F43" s="31"/>
      <c r="G43" s="79" t="s">
        <v>158</v>
      </c>
      <c r="H43" s="79" t="s">
        <v>158</v>
      </c>
      <c r="I43" s="79" t="s">
        <v>155</v>
      </c>
      <c r="J43" s="12" t="str">
        <f>IF(AND(E43="",F43="",G43="",H43="",I43=""),"",IF(N43&gt;2,1,0)+IF(P43&gt;2,1,0)+IF(R43&gt;2,1,0)+IF(T43&gt;2,1,0)+IF(V43&gt;2,1,0)&amp;"-"&amp;IF(O43&gt;2,1,0)+IF(Q43&gt;2,1,0)+IF(S43&gt;2,1,0)+IF(U43&gt;2,1,0)+IF(W43&gt;2,1,0)&amp;"("&amp;N43+P43+R43+T43+V43&amp;"-"&amp;O43+Q43+S43+U43+W43&amp;")")</f>
        <v>3-1(14-6)</v>
      </c>
      <c r="K43" s="17">
        <v>1</v>
      </c>
      <c r="L43" s="26" t="str">
        <f>IF(K43="","",IF(K43&lt;2,"○昇格",IF(K43&gt;4,"降格","残留")))</f>
        <v>○昇格</v>
      </c>
      <c r="M43" s="33"/>
      <c r="N43" s="14">
        <f>IF(E43="",0,INT(MID(E43,1,1)))</f>
        <v>1</v>
      </c>
      <c r="O43" s="14">
        <f>IF(E43="",0,INT(MID(E43,3,1)))</f>
        <v>4</v>
      </c>
      <c r="P43" s="14">
        <f>IF(F43="",0,INT(MID(F43,1,1)))</f>
        <v>0</v>
      </c>
      <c r="Q43" s="14">
        <f>IF(F43="",0,INT(MID(F43,3,1)))</f>
        <v>0</v>
      </c>
      <c r="R43" s="14">
        <f>IF(G43="",0,INT(MID(G43,1,1)))</f>
        <v>4</v>
      </c>
      <c r="S43" s="14">
        <f>IF(G43="",0,INT(MID(G43,3,1)))</f>
        <v>1</v>
      </c>
      <c r="T43" s="14">
        <f>IF(H43="",0,INT(MID(H43,1,1)))</f>
        <v>4</v>
      </c>
      <c r="U43" s="14">
        <f>IF(H43="",0,INT(MID(H43,3,1)))</f>
        <v>1</v>
      </c>
      <c r="V43" s="14">
        <f>IF(I43="",0,INT(MID(I43,1,1)))</f>
        <v>5</v>
      </c>
      <c r="W43" s="14">
        <f>IF(I43="",0,INT(MID(I43,3,1)))</f>
        <v>0</v>
      </c>
      <c r="X43" s="2"/>
    </row>
    <row r="44" spans="2:24" s="7" customFormat="1" ht="18" customHeight="1" x14ac:dyDescent="0.15">
      <c r="B44" s="187"/>
      <c r="C44" s="28" t="s">
        <v>4</v>
      </c>
      <c r="D44" s="20" t="s">
        <v>123</v>
      </c>
      <c r="E44" s="80" t="str">
        <f>IF(G42="","",MID(G42,3,1)&amp;"－"&amp;MID(G42,1,1)&amp;MID(G42,4,4))</f>
        <v>５－０</v>
      </c>
      <c r="F44" s="80" t="str">
        <f>IF(G43="","",MID(G43,3,1)&amp;"－"&amp;MID(G43,1,1)&amp;MID(G43,4,4))</f>
        <v>１－４</v>
      </c>
      <c r="G44" s="31"/>
      <c r="H44" s="79" t="s">
        <v>158</v>
      </c>
      <c r="I44" s="79" t="s">
        <v>154</v>
      </c>
      <c r="J44" s="12" t="str">
        <f>IF(AND(E44="",F44="",G44="",H44="",I44=""),"",IF(N44&gt;2,1,0)+IF(P44&gt;2,1,0)+IF(R44&gt;2,1,0)+IF(T44&gt;2,1,0)+IF(V44&gt;2,1,0)&amp;"-"&amp;IF(O44&gt;2,1,0)+IF(Q44&gt;2,1,0)+IF(S44&gt;2,1,0)+IF(U44&gt;2,1,0)+IF(W44&gt;2,1,0)&amp;"("&amp;N44+P44+R44+T44+V44&amp;"-"&amp;O44+Q44+S44+U44+W44&amp;")")</f>
        <v>3-1(13-7)</v>
      </c>
      <c r="K44" s="17">
        <v>2</v>
      </c>
      <c r="L44" s="26" t="str">
        <f>IF(K44="","",IF(K44&lt;2,"○昇格",IF(K44&gt;4,"降格","残留")))</f>
        <v>残留</v>
      </c>
      <c r="N44" s="14">
        <f>IF(E44="",0,INT(MID(E44,1,1)))</f>
        <v>5</v>
      </c>
      <c r="O44" s="14">
        <f>IF(E44="",0,INT(MID(E44,3,1)))</f>
        <v>0</v>
      </c>
      <c r="P44" s="14">
        <f>IF(F44="",0,INT(MID(F44,1,1)))</f>
        <v>1</v>
      </c>
      <c r="Q44" s="14">
        <f>IF(F44="",0,INT(MID(F44,3,1)))</f>
        <v>4</v>
      </c>
      <c r="R44" s="14">
        <f>IF(G44="",0,INT(MID(G44,1,1)))</f>
        <v>0</v>
      </c>
      <c r="S44" s="14">
        <f>IF(G44="",0,INT(MID(G44,3,1)))</f>
        <v>0</v>
      </c>
      <c r="T44" s="14">
        <f>IF(H44="",0,INT(MID(H44,1,1)))</f>
        <v>4</v>
      </c>
      <c r="U44" s="14">
        <f>IF(H44="",0,INT(MID(H44,3,1)))</f>
        <v>1</v>
      </c>
      <c r="V44" s="14">
        <f>IF(I44="",0,INT(MID(I44,1,1)))</f>
        <v>3</v>
      </c>
      <c r="W44" s="14">
        <f>IF(I44="",0,INT(MID(I44,3,1)))</f>
        <v>2</v>
      </c>
      <c r="X44" s="2"/>
    </row>
    <row r="45" spans="2:24" s="7" customFormat="1" ht="18" customHeight="1" x14ac:dyDescent="0.15">
      <c r="B45" s="187"/>
      <c r="C45" s="28" t="s">
        <v>3</v>
      </c>
      <c r="D45" s="20" t="s">
        <v>116</v>
      </c>
      <c r="E45" s="80" t="str">
        <f>IF(H42="","",MID(H42,3,1)&amp;"－"&amp;MID(H42,1,1)&amp;MID(H42,4,4))</f>
        <v>３－２</v>
      </c>
      <c r="F45" s="80" t="str">
        <f>IF(H43="","",MID(H43,3,1)&amp;"－"&amp;MID(H43,1,1)&amp;MID(H43,4,4))</f>
        <v>１－４</v>
      </c>
      <c r="G45" s="80" t="str">
        <f>IF(H44="","",MID(H44,3,1)&amp;"－"&amp;MID(H44,1,1)&amp;MID(H44,4,4))</f>
        <v>１－４</v>
      </c>
      <c r="H45" s="31"/>
      <c r="I45" s="79" t="s">
        <v>154</v>
      </c>
      <c r="J45" s="12" t="str">
        <f>IF(AND(E45="",F45="",G45="",H45="",I45=""),"",IF(N45&gt;2,1,0)+IF(P45&gt;2,1,0)+IF(R45&gt;2,1,0)+IF(T45&gt;2,1,0)+IF(V45&gt;2,1,0)&amp;"-"&amp;IF(O45&gt;2,1,0)+IF(Q45&gt;2,1,0)+IF(S45&gt;2,1,0)+IF(U45&gt;2,1,0)+IF(W45&gt;2,1,0)&amp;"("&amp;N45+P45+R45+T45+V45&amp;"-"&amp;O45+Q45+S45+U45+W45&amp;")")</f>
        <v>2-2(8-12)</v>
      </c>
      <c r="K45" s="17">
        <v>3</v>
      </c>
      <c r="L45" s="26" t="str">
        <f>IF(K45="","",IF(K45&lt;2,"○昇格",IF(K45&gt;4,"降格","残留")))</f>
        <v>残留</v>
      </c>
      <c r="M45" s="6"/>
      <c r="N45" s="14">
        <f>IF(E45="",0,INT(MID(E45,1,1)))</f>
        <v>3</v>
      </c>
      <c r="O45" s="14">
        <f>IF(E45="",0,INT(MID(E45,3,1)))</f>
        <v>2</v>
      </c>
      <c r="P45" s="14">
        <f>IF(F45="",0,INT(MID(F45,1,1)))</f>
        <v>1</v>
      </c>
      <c r="Q45" s="14">
        <f>IF(F45="",0,INT(MID(F45,3,1)))</f>
        <v>4</v>
      </c>
      <c r="R45" s="14">
        <f>IF(G45="",0,INT(MID(G45,1,1)))</f>
        <v>1</v>
      </c>
      <c r="S45" s="14">
        <f>IF(G45="",0,INT(MID(G45,3,1)))</f>
        <v>4</v>
      </c>
      <c r="T45" s="14">
        <f>IF(H45="",0,INT(MID(H45,1,1)))</f>
        <v>0</v>
      </c>
      <c r="U45" s="14">
        <f>IF(H45="",0,INT(MID(H45,3,1)))</f>
        <v>0</v>
      </c>
      <c r="V45" s="14">
        <f>IF(I45="",0,INT(MID(I45,1,1)))</f>
        <v>3</v>
      </c>
      <c r="W45" s="14">
        <f>IF(I45="",0,INT(MID(I45,3,1)))</f>
        <v>2</v>
      </c>
      <c r="X45" s="2"/>
    </row>
    <row r="46" spans="2:24" s="7" customFormat="1" ht="18" customHeight="1" thickBot="1" x14ac:dyDescent="0.2">
      <c r="B46" s="188"/>
      <c r="C46" s="29" t="s">
        <v>9</v>
      </c>
      <c r="D46" s="19" t="s">
        <v>86</v>
      </c>
      <c r="E46" s="82" t="str">
        <f>IF(I42="","",MID(I42,3,1)&amp;"－"&amp;MID(I42,1,1)&amp;MID(I42,4,4))</f>
        <v>５－０（ＷＯ）</v>
      </c>
      <c r="F46" s="82" t="str">
        <f>IF(I43="","",MID(I43,3,1)&amp;"－"&amp;MID(I43,1,1)&amp;MID(I43,4,4))</f>
        <v>０－５</v>
      </c>
      <c r="G46" s="82" t="str">
        <f>IF(I44="","",MID(I44,3,1)&amp;"－"&amp;MID(I44,1,1)&amp;MID(I44,4,4))</f>
        <v>２－３</v>
      </c>
      <c r="H46" s="82" t="str">
        <f>IF(I45="","",MID(I45,3,1)&amp;"－"&amp;MID(I45,1,1)&amp;MID(I45,4,4))</f>
        <v>２－３</v>
      </c>
      <c r="I46" s="32"/>
      <c r="J46" s="13" t="str">
        <f>IF(AND(E46="",F46="",G46="",H46="",I46=""),"",IF(N46&gt;2,1,0)+IF(P46&gt;2,1,0)+IF(R46&gt;2,1,0)+IF(T46&gt;2,1,0)+IF(V46&gt;2,1,0)&amp;"-"&amp;IF(O46&gt;2,1,0)+IF(Q46&gt;2,1,0)+IF(S46&gt;2,1,0)+IF(U46&gt;2,1,0)+IF(W46&gt;2,1,0)&amp;"("&amp;N46+P46+R46+T46+V46&amp;"-"&amp;O46+Q46+S46+U46+W46&amp;")")</f>
        <v>1-3(9-11)</v>
      </c>
      <c r="K46" s="18">
        <v>4</v>
      </c>
      <c r="L46" s="26" t="str">
        <f>IF(K46="","",IF(K46&lt;2,"○昇格",IF(K46&gt;4,"降格","残留")))</f>
        <v>残留</v>
      </c>
      <c r="M46" s="172" t="s">
        <v>174</v>
      </c>
      <c r="N46" s="14">
        <f>IF(E46="",0,INT(MID(E46,1,1)))</f>
        <v>5</v>
      </c>
      <c r="O46" s="14">
        <f>IF(E46="",0,INT(MID(E46,3,1)))</f>
        <v>0</v>
      </c>
      <c r="P46" s="14">
        <f>IF(F46="",0,INT(MID(F46,1,1)))</f>
        <v>0</v>
      </c>
      <c r="Q46" s="14">
        <f>IF(F46="",0,INT(MID(F46,3,1)))</f>
        <v>5</v>
      </c>
      <c r="R46" s="14">
        <f>IF(G46="",0,INT(MID(G46,1,1)))</f>
        <v>2</v>
      </c>
      <c r="S46" s="14">
        <f>IF(G46="",0,INT(MID(G46,3,1)))</f>
        <v>3</v>
      </c>
      <c r="T46" s="14">
        <f>IF(H46="",0,INT(MID(H46,1,1)))</f>
        <v>2</v>
      </c>
      <c r="U46" s="14">
        <f>IF(H46="",0,INT(MID(H46,3,1)))</f>
        <v>3</v>
      </c>
      <c r="V46" s="14">
        <f>IF(I46="",0,INT(MID(I46,1,1)))</f>
        <v>0</v>
      </c>
      <c r="W46" s="14">
        <f>IF(I46="",0,INT(MID(I46,3,1)))</f>
        <v>0</v>
      </c>
      <c r="X46" s="2"/>
    </row>
    <row r="47" spans="2:24" s="7" customFormat="1" ht="18" customHeight="1" thickBot="1" x14ac:dyDescent="0.2">
      <c r="B47" s="6"/>
      <c r="C47" s="8"/>
      <c r="D47" s="6"/>
      <c r="E47" s="9"/>
      <c r="F47" s="9"/>
      <c r="G47" s="9"/>
      <c r="H47" s="9"/>
      <c r="I47" s="9"/>
      <c r="J47" s="8"/>
      <c r="K47" s="8"/>
      <c r="L47" s="8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"/>
    </row>
    <row r="48" spans="2:24" s="7" customFormat="1" ht="18" customHeight="1" thickBot="1" x14ac:dyDescent="0.2">
      <c r="B48" s="189" t="s">
        <v>39</v>
      </c>
      <c r="C48" s="190"/>
      <c r="D48" s="191"/>
      <c r="E48" s="15" t="str">
        <f>D49</f>
        <v>PFU横浜本社</v>
      </c>
      <c r="F48" s="15" t="str">
        <f>D50</f>
        <v>神奈川県庁かなふぅ</v>
      </c>
      <c r="G48" s="15" t="str">
        <f>D51</f>
        <v>日立JTE-A</v>
      </c>
      <c r="H48" s="15" t="str">
        <f>D52</f>
        <v>コイト電工</v>
      </c>
      <c r="I48" s="15" t="str">
        <f>D53</f>
        <v>加賀FEI</v>
      </c>
      <c r="J48" s="24" t="s">
        <v>10</v>
      </c>
      <c r="K48" s="25" t="s">
        <v>2</v>
      </c>
      <c r="L48" s="26"/>
      <c r="X48" s="2"/>
    </row>
    <row r="49" spans="2:26" s="7" customFormat="1" ht="18" customHeight="1" thickTop="1" x14ac:dyDescent="0.15">
      <c r="B49" s="186" t="s">
        <v>40</v>
      </c>
      <c r="C49" s="27" t="s">
        <v>7</v>
      </c>
      <c r="D49" s="93" t="s">
        <v>111</v>
      </c>
      <c r="E49" s="30"/>
      <c r="F49" s="79" t="s">
        <v>154</v>
      </c>
      <c r="G49" s="79" t="s">
        <v>162</v>
      </c>
      <c r="H49" s="79" t="s">
        <v>155</v>
      </c>
      <c r="I49" s="79" t="s">
        <v>164</v>
      </c>
      <c r="J49" s="11" t="str">
        <f>IF(AND(E49="",F49="",G49="",H49="",I49=""),"",IF(N49&gt;2,1,0)+IF(P49&gt;2,1,0)+IF(R49&gt;2,1,0)+IF(T49&gt;2,1,0)+IF(V49&gt;2,1,0)&amp;"-"&amp;IF(O49&gt;2,1,0)+IF(Q49&gt;2,1,0)+IF(S49&gt;2,1,0)+IF(U49&gt;2,1,0)+IF(W49&gt;2,1,0)&amp;"("&amp;N49+P49+R49+T49+V49&amp;"-"&amp;O49+Q49+S49+U49+W49&amp;")")</f>
        <v>2-2(11-9)</v>
      </c>
      <c r="K49" s="16">
        <v>3</v>
      </c>
      <c r="L49" s="26" t="str">
        <f>IF(K49="","",IF(K49&lt;2,"○昇格",IF(K49&gt;4,"降格","残留")))</f>
        <v>残留</v>
      </c>
      <c r="M49" s="34"/>
      <c r="N49" s="14">
        <f>IF(E49="",0,INT(MID(E49,1,1)))</f>
        <v>0</v>
      </c>
      <c r="O49" s="14">
        <f>IF(E49="",0,INT(MID(E49,3,1)))</f>
        <v>0</v>
      </c>
      <c r="P49" s="14">
        <f>IF(F49="",0,INT(MID(F49,1,1)))</f>
        <v>3</v>
      </c>
      <c r="Q49" s="14">
        <f>IF(F49="",0,INT(MID(F49,3,1)))</f>
        <v>2</v>
      </c>
      <c r="R49" s="14">
        <f>IF(G49="",0,INT(MID(G49,1,1)))</f>
        <v>2</v>
      </c>
      <c r="S49" s="14">
        <f>IF(G49="",0,INT(MID(G49,3,1)))</f>
        <v>3</v>
      </c>
      <c r="T49" s="14">
        <f>IF(H49="",0,INT(MID(H49,1,1)))</f>
        <v>5</v>
      </c>
      <c r="U49" s="14">
        <f>IF(H49="",0,INT(MID(H49,3,1)))</f>
        <v>0</v>
      </c>
      <c r="V49" s="14">
        <f>IF(I49="",0,INT(MID(I49,1,1)))</f>
        <v>1</v>
      </c>
      <c r="W49" s="14">
        <f>IF(I49="",0,INT(MID(I49,3,1)))</f>
        <v>4</v>
      </c>
      <c r="X49" s="2"/>
    </row>
    <row r="50" spans="2:26" s="7" customFormat="1" ht="18" customHeight="1" x14ac:dyDescent="0.15">
      <c r="B50" s="187"/>
      <c r="C50" s="28" t="s">
        <v>8</v>
      </c>
      <c r="D50" s="20" t="s">
        <v>76</v>
      </c>
      <c r="E50" s="80" t="str">
        <f>IF(F49="","",MID(F49,3,1)&amp;"－"&amp;MID(F49,1,1)&amp;MID(F49,4,4))</f>
        <v>２－３</v>
      </c>
      <c r="F50" s="31"/>
      <c r="G50" s="79" t="s">
        <v>154</v>
      </c>
      <c r="H50" s="79" t="s">
        <v>158</v>
      </c>
      <c r="I50" s="79" t="s">
        <v>158</v>
      </c>
      <c r="J50" s="12" t="str">
        <f>IF(AND(E50="",F50="",G50="",H50="",I50=""),"",IF(N50&gt;2,1,0)+IF(P50&gt;2,1,0)+IF(R50&gt;2,1,0)+IF(T50&gt;2,1,0)+IF(V50&gt;2,1,0)&amp;"-"&amp;IF(O50&gt;2,1,0)+IF(Q50&gt;2,1,0)+IF(S50&gt;2,1,0)+IF(U50&gt;2,1,0)+IF(W50&gt;2,1,0)&amp;"("&amp;N50+P50+R50+T50+V50&amp;"-"&amp;O50+Q50+S50+U50+W50&amp;")")</f>
        <v>3-1(13-7)</v>
      </c>
      <c r="K50" s="17">
        <v>1</v>
      </c>
      <c r="L50" s="26" t="str">
        <f>IF(K50="","",IF(K50&lt;2,"○昇格",IF(K50&gt;4,"降格","残留")))</f>
        <v>○昇格</v>
      </c>
      <c r="M50" s="33"/>
      <c r="N50" s="14">
        <f>IF(E50="",0,INT(MID(E50,1,1)))</f>
        <v>2</v>
      </c>
      <c r="O50" s="14">
        <f>IF(E50="",0,INT(MID(E50,3,1)))</f>
        <v>3</v>
      </c>
      <c r="P50" s="14">
        <f>IF(F50="",0,INT(MID(F50,1,1)))</f>
        <v>0</v>
      </c>
      <c r="Q50" s="14">
        <f>IF(F50="",0,INT(MID(F50,3,1)))</f>
        <v>0</v>
      </c>
      <c r="R50" s="14">
        <f>IF(G50="",0,INT(MID(G50,1,1)))</f>
        <v>3</v>
      </c>
      <c r="S50" s="14">
        <f>IF(G50="",0,INT(MID(G50,3,1)))</f>
        <v>2</v>
      </c>
      <c r="T50" s="14">
        <f>IF(H50="",0,INT(MID(H50,1,1)))</f>
        <v>4</v>
      </c>
      <c r="U50" s="14">
        <f>IF(H50="",0,INT(MID(H50,3,1)))</f>
        <v>1</v>
      </c>
      <c r="V50" s="14">
        <f>IF(I50="",0,INT(MID(I50,1,1)))</f>
        <v>4</v>
      </c>
      <c r="W50" s="14">
        <f>IF(I50="",0,INT(MID(I50,3,1)))</f>
        <v>1</v>
      </c>
      <c r="X50" s="2"/>
    </row>
    <row r="51" spans="2:26" s="7" customFormat="1" ht="18" customHeight="1" x14ac:dyDescent="0.15">
      <c r="B51" s="187"/>
      <c r="C51" s="28" t="s">
        <v>4</v>
      </c>
      <c r="D51" s="20" t="s">
        <v>124</v>
      </c>
      <c r="E51" s="80" t="str">
        <f>IF(G49="","",MID(G49,3,1)&amp;"－"&amp;MID(G49,1,1)&amp;MID(G49,4,4))</f>
        <v>３－２</v>
      </c>
      <c r="F51" s="80" t="str">
        <f>IF(G50="","",MID(G50,3,1)&amp;"－"&amp;MID(G50,1,1)&amp;MID(G50,4,4))</f>
        <v>２－３</v>
      </c>
      <c r="G51" s="31"/>
      <c r="H51" s="79" t="s">
        <v>158</v>
      </c>
      <c r="I51" s="79" t="s">
        <v>158</v>
      </c>
      <c r="J51" s="12" t="str">
        <f>IF(AND(E51="",F51="",G51="",H51="",I51=""),"",IF(N51&gt;2,1,0)+IF(P51&gt;2,1,0)+IF(R51&gt;2,1,0)+IF(T51&gt;2,1,0)+IF(V51&gt;2,1,0)&amp;"-"&amp;IF(O51&gt;2,1,0)+IF(Q51&gt;2,1,0)+IF(S51&gt;2,1,0)+IF(U51&gt;2,1,0)+IF(W51&gt;2,1,0)&amp;"("&amp;N51+P51+R51+T51+V51&amp;"-"&amp;O51+Q51+S51+U51+W51&amp;")")</f>
        <v>3-1(13-7)</v>
      </c>
      <c r="K51" s="17">
        <v>2</v>
      </c>
      <c r="L51" s="26" t="str">
        <f>IF(K51="","",IF(K51&lt;2,"○昇格",IF(K51&gt;4,"降格","残留")))</f>
        <v>残留</v>
      </c>
      <c r="M51" s="33"/>
      <c r="N51" s="14">
        <f>IF(E51="",0,INT(MID(E51,1,1)))</f>
        <v>3</v>
      </c>
      <c r="O51" s="14">
        <f>IF(E51="",0,INT(MID(E51,3,1)))</f>
        <v>2</v>
      </c>
      <c r="P51" s="14">
        <f>IF(F51="",0,INT(MID(F51,1,1)))</f>
        <v>2</v>
      </c>
      <c r="Q51" s="14">
        <f>IF(F51="",0,INT(MID(F51,3,1)))</f>
        <v>3</v>
      </c>
      <c r="R51" s="14">
        <f>IF(G51="",0,INT(MID(G51,1,1)))</f>
        <v>0</v>
      </c>
      <c r="S51" s="14">
        <f>IF(G51="",0,INT(MID(G51,3,1)))</f>
        <v>0</v>
      </c>
      <c r="T51" s="14">
        <f>IF(H51="",0,INT(MID(H51,1,1)))</f>
        <v>4</v>
      </c>
      <c r="U51" s="14">
        <f>IF(H51="",0,INT(MID(H51,3,1)))</f>
        <v>1</v>
      </c>
      <c r="V51" s="14">
        <f>IF(I51="",0,INT(MID(I51,1,1)))</f>
        <v>4</v>
      </c>
      <c r="W51" s="14">
        <f>IF(I51="",0,INT(MID(I51,3,1)))</f>
        <v>1</v>
      </c>
      <c r="X51" s="2"/>
      <c r="Y51" s="2"/>
      <c r="Z51" s="2"/>
    </row>
    <row r="52" spans="2:26" s="7" customFormat="1" ht="18" customHeight="1" x14ac:dyDescent="0.15">
      <c r="B52" s="187"/>
      <c r="C52" s="28" t="s">
        <v>3</v>
      </c>
      <c r="D52" s="20" t="s">
        <v>112</v>
      </c>
      <c r="E52" s="80" t="str">
        <f>IF(H49="","",MID(H49,3,1)&amp;"－"&amp;MID(H49,1,1)&amp;MID(H49,4,4))</f>
        <v>０－５</v>
      </c>
      <c r="F52" s="80" t="str">
        <f>IF(H50="","",MID(H50,3,1)&amp;"－"&amp;MID(H50,1,1)&amp;MID(H50,4,4))</f>
        <v>１－４</v>
      </c>
      <c r="G52" s="80" t="str">
        <f>IF(H51="","",MID(H51,3,1)&amp;"－"&amp;MID(H51,1,1)&amp;MID(H51,4,4))</f>
        <v>１－４</v>
      </c>
      <c r="H52" s="31"/>
      <c r="I52" s="79" t="s">
        <v>162</v>
      </c>
      <c r="J52" s="12" t="str">
        <f>IF(AND(E52="",F52="",G52="",H52="",I52=""),"",IF(N52&gt;2,1,0)+IF(P52&gt;2,1,0)+IF(R52&gt;2,1,0)+IF(T52&gt;2,1,0)+IF(V52&gt;2,1,0)&amp;"-"&amp;IF(O52&gt;2,1,0)+IF(Q52&gt;2,1,0)+IF(S52&gt;2,1,0)+IF(U52&gt;2,1,0)+IF(W52&gt;2,1,0)&amp;"("&amp;N52+P52+R52+T52+V52&amp;"-"&amp;O52+Q52+S52+U52+W52&amp;")")</f>
        <v>0-4(4-16)</v>
      </c>
      <c r="K52" s="17">
        <v>5</v>
      </c>
      <c r="L52" s="26" t="str">
        <f>IF(K52="","",IF(K52&lt;2,"○昇格",IF(K52&gt;4,"降格","残留")))</f>
        <v>降格</v>
      </c>
      <c r="N52" s="14">
        <f>IF(E52="",0,INT(MID(E52,1,1)))</f>
        <v>0</v>
      </c>
      <c r="O52" s="14">
        <f>IF(E52="",0,INT(MID(E52,3,1)))</f>
        <v>5</v>
      </c>
      <c r="P52" s="14">
        <f>IF(F52="",0,INT(MID(F52,1,1)))</f>
        <v>1</v>
      </c>
      <c r="Q52" s="14">
        <f>IF(F52="",0,INT(MID(F52,3,1)))</f>
        <v>4</v>
      </c>
      <c r="R52" s="14">
        <f>IF(G52="",0,INT(MID(G52,1,1)))</f>
        <v>1</v>
      </c>
      <c r="S52" s="14">
        <f>IF(G52="",0,INT(MID(G52,3,1)))</f>
        <v>4</v>
      </c>
      <c r="T52" s="14">
        <f>IF(H52="",0,INT(MID(H52,1,1)))</f>
        <v>0</v>
      </c>
      <c r="U52" s="14">
        <f>IF(H52="",0,INT(MID(H52,3,1)))</f>
        <v>0</v>
      </c>
      <c r="V52" s="14">
        <f>IF(I52="",0,INT(MID(I52,1,1)))</f>
        <v>2</v>
      </c>
      <c r="W52" s="14">
        <f>IF(I52="",0,INT(MID(I52,3,1)))</f>
        <v>3</v>
      </c>
      <c r="X52" s="2"/>
      <c r="Y52" s="2"/>
      <c r="Z52" s="2"/>
    </row>
    <row r="53" spans="2:26" s="7" customFormat="1" ht="18" customHeight="1" thickBot="1" x14ac:dyDescent="0.2">
      <c r="B53" s="188"/>
      <c r="C53" s="29" t="s">
        <v>9</v>
      </c>
      <c r="D53" s="36" t="s">
        <v>122</v>
      </c>
      <c r="E53" s="82" t="str">
        <f>IF(I49="","",MID(I49,3,1)&amp;"－"&amp;MID(I49,1,1)&amp;MID(I49,4,4))</f>
        <v>４－１</v>
      </c>
      <c r="F53" s="82" t="str">
        <f>IF(I50="","",MID(I50,3,1)&amp;"－"&amp;MID(I50,1,1)&amp;MID(I50,4,4))</f>
        <v>１－４</v>
      </c>
      <c r="G53" s="82" t="str">
        <f>IF(I51="","",MID(I51,3,1)&amp;"－"&amp;MID(I51,1,1)&amp;MID(I51,4,4))</f>
        <v>１－４</v>
      </c>
      <c r="H53" s="82" t="str">
        <f>IF(I52="","",MID(I52,3,1)&amp;"－"&amp;MID(I52,1,1)&amp;MID(I52,4,4))</f>
        <v>３－２</v>
      </c>
      <c r="I53" s="32"/>
      <c r="J53" s="13" t="str">
        <f>IF(AND(E53="",F53="",G53="",H53="",I53=""),"",IF(N53&gt;2,1,0)+IF(P53&gt;2,1,0)+IF(R53&gt;2,1,0)+IF(T53&gt;2,1,0)+IF(V53&gt;2,1,0)&amp;"-"&amp;IF(O53&gt;2,1,0)+IF(Q53&gt;2,1,0)+IF(S53&gt;2,1,0)+IF(U53&gt;2,1,0)+IF(W53&gt;2,1,0)&amp;"("&amp;N53+P53+R53+T53+V53&amp;"-"&amp;O53+Q53+S53+U53+W53&amp;")")</f>
        <v>2-2(9-11)</v>
      </c>
      <c r="K53" s="18">
        <v>4</v>
      </c>
      <c r="L53" s="26" t="str">
        <f>IF(K53="","",IF(K53&lt;2,"○昇格",IF(K53&gt;4,"降格","残留")))</f>
        <v>残留</v>
      </c>
      <c r="N53" s="14">
        <f>IF(E53="",0,INT(MID(E53,1,1)))</f>
        <v>4</v>
      </c>
      <c r="O53" s="14">
        <f>IF(E53="",0,INT(MID(E53,3,1)))</f>
        <v>1</v>
      </c>
      <c r="P53" s="14">
        <f>IF(F53="",0,INT(MID(F53,1,1)))</f>
        <v>1</v>
      </c>
      <c r="Q53" s="14">
        <f>IF(F53="",0,INT(MID(F53,3,1)))</f>
        <v>4</v>
      </c>
      <c r="R53" s="14">
        <f>IF(G53="",0,INT(MID(G53,1,1)))</f>
        <v>1</v>
      </c>
      <c r="S53" s="14">
        <f>IF(G53="",0,INT(MID(G53,3,1)))</f>
        <v>4</v>
      </c>
      <c r="T53" s="14">
        <f>IF(H53="",0,INT(MID(H53,1,1)))</f>
        <v>3</v>
      </c>
      <c r="U53" s="14">
        <f>IF(H53="",0,INT(MID(H53,3,1)))</f>
        <v>2</v>
      </c>
      <c r="V53" s="14">
        <f>IF(I53="",0,INT(MID(I53,1,1)))</f>
        <v>0</v>
      </c>
      <c r="W53" s="14">
        <f>IF(I53="",0,INT(MID(I53,3,1)))</f>
        <v>0</v>
      </c>
      <c r="X53" s="2"/>
      <c r="Y53" s="2"/>
      <c r="Z53" s="2"/>
    </row>
    <row r="54" spans="2:26" s="7" customFormat="1" ht="18" customHeight="1" x14ac:dyDescent="0.15">
      <c r="B54" s="6"/>
      <c r="C54" s="8"/>
      <c r="D54" s="94"/>
      <c r="E54" s="9"/>
      <c r="F54" s="9"/>
      <c r="G54" s="9"/>
      <c r="H54" s="9"/>
      <c r="I54" s="9"/>
      <c r="J54" s="8"/>
      <c r="K54" s="8"/>
      <c r="L54" s="8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2"/>
      <c r="Y54" s="2"/>
      <c r="Z54" s="2"/>
    </row>
  </sheetData>
  <mergeCells count="15">
    <mergeCell ref="B14:B18"/>
    <mergeCell ref="B20:D20"/>
    <mergeCell ref="I2:K2"/>
    <mergeCell ref="B6:D6"/>
    <mergeCell ref="B7:B11"/>
    <mergeCell ref="B13:D13"/>
    <mergeCell ref="B42:B46"/>
    <mergeCell ref="B48:D48"/>
    <mergeCell ref="B49:B53"/>
    <mergeCell ref="B21:B25"/>
    <mergeCell ref="B27:D27"/>
    <mergeCell ref="B28:B32"/>
    <mergeCell ref="B34:D34"/>
    <mergeCell ref="B35:B39"/>
    <mergeCell ref="B41:D41"/>
  </mergeCells>
  <phoneticPr fontId="2"/>
  <conditionalFormatting sqref="C7:D11 J7:L11 J14:L18 J21:L25 C35:D39 J35:L39 C42:D46 J42:L46 C49:D53 J49:L53 C28:D32 J28:L32 C14:D18 C21:D25">
    <cfRule type="expression" dxfId="49" priority="9" stopIfTrue="1">
      <formula>$L7="○昇格"</formula>
    </cfRule>
    <cfRule type="expression" dxfId="48" priority="10" stopIfTrue="1">
      <formula>$L7="降格"</formula>
    </cfRule>
  </conditionalFormatting>
  <dataValidations count="2">
    <dataValidation type="list" showInputMessage="1" showErrorMessage="1" sqref="K7:K11 K49:K53 K42:K46 K35:K39 K28:K32 K21:K25 K14:K18">
      <formula1>"1,2,3,4,5"</formula1>
    </dataValidation>
    <dataValidation type="list" allowBlank="1" showInputMessage="1" showErrorMessage="1" sqref="I10 I45 H44:I44 F42 G42:I43 I38 H37:I37 F35 G35:I36 G49:I50 F28 G28:I29 I24 H23:I23 F21 G21:I22 I17 H16:I16 F14 G14:I15 H9:I9 F7 G7:I8 I52 H51:I51 F49 I30:I32 H30">
      <formula1>"５－０（ＷＯ),５－０,４－１,３－２,２－３,１－４,０－５,０－５（ＷＯ）"</formula1>
    </dataValidation>
  </dataValidations>
  <pageMargins left="0" right="0" top="0.56000000000000005" bottom="0" header="0.51181102362204722" footer="0.51181102362204722"/>
  <pageSetup paperSize="9" scale="7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opLeftCell="A10" zoomScale="115" zoomScaleNormal="115" zoomScaleSheetLayoutView="90" workbookViewId="0">
      <selection activeCell="D24" sqref="D24"/>
    </sheetView>
  </sheetViews>
  <sheetFormatPr defaultRowHeight="13.5" x14ac:dyDescent="0.15"/>
  <cols>
    <col min="1" max="1" width="2.375" customWidth="1"/>
    <col min="2" max="2" width="4.5" customWidth="1"/>
    <col min="3" max="3" width="4.375" style="44" customWidth="1"/>
    <col min="4" max="4" width="29.25" style="26" customWidth="1"/>
    <col min="5" max="9" width="13.75" style="41" customWidth="1"/>
    <col min="10" max="10" width="13.75" customWidth="1"/>
    <col min="11" max="11" width="13.75" style="41" customWidth="1"/>
    <col min="13" max="22" width="5.375" hidden="1" customWidth="1"/>
    <col min="23" max="23" width="4.25" hidden="1" customWidth="1"/>
  </cols>
  <sheetData>
    <row r="1" spans="1:23" ht="18" customHeight="1" x14ac:dyDescent="0.15"/>
    <row r="2" spans="1:23" ht="18" customHeight="1" x14ac:dyDescent="0.15">
      <c r="B2" s="1" t="s">
        <v>92</v>
      </c>
      <c r="I2" s="204" t="s">
        <v>58</v>
      </c>
      <c r="J2" s="204"/>
      <c r="K2" s="204"/>
    </row>
    <row r="3" spans="1:23" ht="18" customHeight="1" x14ac:dyDescent="0.15">
      <c r="B3" s="1" t="s">
        <v>61</v>
      </c>
      <c r="G3" s="1"/>
    </row>
    <row r="4" spans="1:23" ht="18" customHeight="1" x14ac:dyDescent="0.15">
      <c r="B4" s="1" t="s">
        <v>152</v>
      </c>
    </row>
    <row r="5" spans="1:23" ht="18" customHeight="1" thickBot="1" x14ac:dyDescent="0.2">
      <c r="B5" s="52" t="s">
        <v>171</v>
      </c>
      <c r="D5" s="48"/>
    </row>
    <row r="6" spans="1:23" s="14" customFormat="1" ht="18" customHeight="1" thickBot="1" x14ac:dyDescent="0.2">
      <c r="B6" s="196" t="s">
        <v>50</v>
      </c>
      <c r="C6" s="197"/>
      <c r="D6" s="197"/>
      <c r="E6" s="15" t="str">
        <f>D7</f>
        <v>日揮HD A</v>
      </c>
      <c r="F6" s="15" t="str">
        <f>D8</f>
        <v>大東建託横浜Ｂ</v>
      </c>
      <c r="G6" s="15" t="str">
        <f>D9</f>
        <v>ブリヂストンC</v>
      </c>
      <c r="H6" s="15" t="str">
        <f>D10</f>
        <v>東芝京浜</v>
      </c>
      <c r="I6" s="15" t="str">
        <f>D11</f>
        <v>GODAIスポーツアカデミー</v>
      </c>
      <c r="J6" s="15" t="s">
        <v>10</v>
      </c>
      <c r="K6" s="25" t="s">
        <v>2</v>
      </c>
      <c r="L6" s="26" t="str">
        <f t="shared" ref="L6:L11" si="0">IF(K6=1,"決勝T","")</f>
        <v/>
      </c>
      <c r="N6" s="14" t="s">
        <v>43</v>
      </c>
      <c r="O6" s="14" t="s">
        <v>44</v>
      </c>
      <c r="P6" s="14" t="s">
        <v>43</v>
      </c>
      <c r="Q6" s="14" t="s">
        <v>44</v>
      </c>
      <c r="R6" s="14" t="s">
        <v>43</v>
      </c>
      <c r="S6" s="14" t="s">
        <v>44</v>
      </c>
      <c r="T6" s="14" t="s">
        <v>43</v>
      </c>
      <c r="U6" s="14" t="s">
        <v>44</v>
      </c>
      <c r="V6" s="14" t="s">
        <v>43</v>
      </c>
      <c r="W6" s="14" t="s">
        <v>44</v>
      </c>
    </row>
    <row r="7" spans="1:23" s="14" customFormat="1" ht="18" customHeight="1" thickTop="1" x14ac:dyDescent="0.15">
      <c r="A7" s="70"/>
      <c r="B7" s="198" t="s">
        <v>27</v>
      </c>
      <c r="C7" s="49" t="s">
        <v>7</v>
      </c>
      <c r="D7" s="91" t="s">
        <v>125</v>
      </c>
      <c r="E7" s="31"/>
      <c r="F7" s="79" t="s">
        <v>154</v>
      </c>
      <c r="G7" s="79" t="s">
        <v>160</v>
      </c>
      <c r="H7" s="79" t="s">
        <v>158</v>
      </c>
      <c r="I7" s="87" t="s">
        <v>153</v>
      </c>
      <c r="J7" s="11" t="str">
        <f>IF(AND(E7="",F7="",G7="",H7="",I7=""),"",IF(N7&gt;2,1,0)+IF(P7&gt;2,1,0)+IF(R7&gt;2,1,0)+IF(T7&gt;2,1,0)+IF(V7&gt;2,1,0)&amp;"-"&amp;IF(O7&gt;2,1,0)+IF(Q7&gt;2,1,0)+IF(S7&gt;2,1,0)+IF(U7&gt;2,1,0)+IF(W7&gt;2,1,0)&amp;"("&amp;N7+P7+R7+T7+V7&amp;"-"&amp;O7+Q7+S7+U7+W7&amp;")")</f>
        <v>3-1(12-8)</v>
      </c>
      <c r="K7" s="16">
        <v>2</v>
      </c>
      <c r="L7" s="50" t="str">
        <f t="shared" si="0"/>
        <v/>
      </c>
      <c r="N7" s="14">
        <f>IF(E7="",0,INT(MID(E7,1,1)))</f>
        <v>0</v>
      </c>
      <c r="O7" s="14">
        <f>IF(E7="",0,INT(MID(E7,3,1)))</f>
        <v>0</v>
      </c>
      <c r="P7" s="14">
        <f>IF(F7="",0,INT(MID(F7,1,1)))</f>
        <v>3</v>
      </c>
      <c r="Q7" s="14">
        <f>IF(F7="",0,INT(MID(F7,3,1)))</f>
        <v>2</v>
      </c>
      <c r="R7" s="14">
        <f>IF(G7="",0,INT(MID(G7,1,1)))</f>
        <v>5</v>
      </c>
      <c r="S7" s="14">
        <f>IF(G7="",0,INT(MID(G7,3,1)))</f>
        <v>0</v>
      </c>
      <c r="T7" s="14">
        <f>IF(H7="",0,INT(MID(H7,1,1)))</f>
        <v>4</v>
      </c>
      <c r="U7" s="14">
        <f>IF(H7="",0,INT(MID(H7,3,1)))</f>
        <v>1</v>
      </c>
      <c r="V7" s="14">
        <f>IF(I7="",0,INT(MID(I7,1,1)))</f>
        <v>0</v>
      </c>
      <c r="W7" s="14">
        <f>IF(I7="",0,INT(MID(I7,3,1)))</f>
        <v>5</v>
      </c>
    </row>
    <row r="8" spans="1:23" s="14" customFormat="1" ht="18" customHeight="1" x14ac:dyDescent="0.15">
      <c r="A8" s="70"/>
      <c r="B8" s="199"/>
      <c r="C8" s="49" t="s">
        <v>8</v>
      </c>
      <c r="D8" s="90" t="s">
        <v>78</v>
      </c>
      <c r="E8" s="80" t="str">
        <f>IF(F7="","",MID(F7,3,1)&amp;"－"&amp;MID(F7,1,1)&amp;MID(F7,4,4))</f>
        <v>２－３</v>
      </c>
      <c r="F8" s="31"/>
      <c r="G8" s="79" t="s">
        <v>160</v>
      </c>
      <c r="H8" s="79" t="s">
        <v>154</v>
      </c>
      <c r="I8" s="85" t="s">
        <v>153</v>
      </c>
      <c r="J8" s="12" t="str">
        <f>IF(AND(E8="",F8="",G8="",H8="",I8=""),"",IF(N8&gt;2,1,0)+IF(P8&gt;2,1,0)+IF(R8&gt;2,1,0)+IF(T8&gt;2,1,0)+IF(V8&gt;2,1,0)&amp;"-"&amp;IF(O8&gt;2,1,0)+IF(Q8&gt;2,1,0)+IF(S8&gt;2,1,0)+IF(U8&gt;2,1,0)+IF(W8&gt;2,1,0)&amp;"("&amp;N8+P8+R8+T8+V8&amp;"-"&amp;O8+Q8+S8+U8+W8&amp;")")</f>
        <v>2-2(10-10)</v>
      </c>
      <c r="K8" s="17">
        <v>3</v>
      </c>
      <c r="L8" s="50" t="str">
        <f t="shared" si="0"/>
        <v/>
      </c>
      <c r="N8" s="14">
        <f>IF(E8="",0,INT(MID(E8,1,1)))</f>
        <v>2</v>
      </c>
      <c r="O8" s="14">
        <f>IF(E8="",0,INT(MID(E8,3,1)))</f>
        <v>3</v>
      </c>
      <c r="P8" s="14">
        <f>IF(F8="",0,INT(MID(F8,1,1)))</f>
        <v>0</v>
      </c>
      <c r="Q8" s="14">
        <f>IF(F8="",0,INT(MID(F8,3,1)))</f>
        <v>0</v>
      </c>
      <c r="R8" s="14">
        <f>IF(G8="",0,INT(MID(G8,1,1)))</f>
        <v>5</v>
      </c>
      <c r="S8" s="14">
        <f>IF(G8="",0,INT(MID(G8,3,1)))</f>
        <v>0</v>
      </c>
      <c r="T8" s="14">
        <f>IF(H8="",0,INT(MID(H8,1,1)))</f>
        <v>3</v>
      </c>
      <c r="U8" s="14">
        <f>IF(H8="",0,INT(MID(H8,3,1)))</f>
        <v>2</v>
      </c>
      <c r="V8" s="14">
        <f>IF(I8="",0,INT(MID(I8,1,1)))</f>
        <v>0</v>
      </c>
      <c r="W8" s="14">
        <f>IF(I8="",0,INT(MID(I8,3,1)))</f>
        <v>5</v>
      </c>
    </row>
    <row r="9" spans="1:23" s="14" customFormat="1" ht="18" customHeight="1" x14ac:dyDescent="0.15">
      <c r="A9" s="70"/>
      <c r="B9" s="199"/>
      <c r="C9" s="49" t="s">
        <v>41</v>
      </c>
      <c r="D9" s="90" t="s">
        <v>87</v>
      </c>
      <c r="E9" s="80" t="str">
        <f>IF(G7="","",MID(G7,3,1)&amp;"－"&amp;MID(G7,1,1)&amp;MID(G7,4,4))</f>
        <v>０－５（ＷＯ)</v>
      </c>
      <c r="F9" s="80" t="str">
        <f>IF(G8="","",MID(G8,3,1)&amp;"－"&amp;MID(G8,1,1)&amp;MID(G8,4,4))</f>
        <v>０－５（ＷＯ)</v>
      </c>
      <c r="G9" s="30"/>
      <c r="H9" s="79" t="s">
        <v>159</v>
      </c>
      <c r="I9" s="79" t="s">
        <v>159</v>
      </c>
      <c r="J9" s="12" t="str">
        <f>IF(AND(E9="",F9="",G9="",H9="",I9=""),"",IF(N9&gt;2,1,0)+IF(P9&gt;2,1,0)+IF(R9&gt;2,1,0)+IF(T9&gt;2,1,0)+IF(V9&gt;2,1,0)&amp;"-"&amp;IF(O9&gt;2,1,0)+IF(Q9&gt;2,1,0)+IF(S9&gt;2,1,0)+IF(U9&gt;2,1,0)+IF(W9&gt;2,1,0)&amp;"("&amp;N9+P9+R9+T9+V9&amp;"-"&amp;O9+Q9+S9+U9+W9&amp;")")</f>
        <v>0-4(0-20)</v>
      </c>
      <c r="K9" s="17">
        <v>5</v>
      </c>
      <c r="L9" s="50" t="str">
        <f t="shared" si="0"/>
        <v/>
      </c>
      <c r="N9" s="14">
        <f>IF(E9="",0,INT(MID(E9,1,1)))</f>
        <v>0</v>
      </c>
      <c r="O9" s="14">
        <f>IF(E9="",0,INT(MID(E9,3,1)))</f>
        <v>5</v>
      </c>
      <c r="P9" s="14">
        <f>IF(F9="",0,INT(MID(F9,1,1)))</f>
        <v>0</v>
      </c>
      <c r="Q9" s="14">
        <f>IF(F9="",0,INT(MID(F9,3,1)))</f>
        <v>5</v>
      </c>
      <c r="R9" s="14">
        <f>IF(G9="",0,INT(MID(G9,1,1)))</f>
        <v>0</v>
      </c>
      <c r="S9" s="14">
        <f>IF(G9="",0,INT(MID(G9,3,1)))</f>
        <v>0</v>
      </c>
      <c r="T9" s="14">
        <f>IF(H9="",0,INT(MID(H9,1,1)))</f>
        <v>0</v>
      </c>
      <c r="U9" s="14">
        <f>IF(H9="",0,INT(MID(H9,3,1)))</f>
        <v>5</v>
      </c>
      <c r="V9" s="14">
        <f>IF(I9="",0,INT(MID(I9,1,1)))</f>
        <v>0</v>
      </c>
      <c r="W9" s="14">
        <f>IF(I9="",0,INT(MID(I9,3,1)))</f>
        <v>5</v>
      </c>
    </row>
    <row r="10" spans="1:23" s="14" customFormat="1" ht="18" customHeight="1" x14ac:dyDescent="0.15">
      <c r="A10" s="70"/>
      <c r="B10" s="199"/>
      <c r="C10" s="49" t="s">
        <v>42</v>
      </c>
      <c r="D10" s="90" t="s">
        <v>120</v>
      </c>
      <c r="E10" s="80" t="str">
        <f>IF(H7="","",MID(H7,3,1)&amp;"－"&amp;MID(H7,1,1)&amp;MID(H7,4,4))</f>
        <v>１－４</v>
      </c>
      <c r="F10" s="80" t="str">
        <f>IF(H8="","",MID(H8,3,1)&amp;"－"&amp;MID(H8,1,1)&amp;MID(H8,4,4))</f>
        <v>２－３</v>
      </c>
      <c r="G10" s="79" t="s">
        <v>160</v>
      </c>
      <c r="H10" s="31"/>
      <c r="I10" s="79" t="s">
        <v>153</v>
      </c>
      <c r="J10" s="12" t="str">
        <f>IF(AND(E10="",F10="",G10="",H10="",I10=""),"",IF(N10&gt;2,1,0)+IF(P10&gt;2,1,0)+IF(R10&gt;2,1,0)+IF(T10&gt;2,1,0)+IF(V10&gt;2,1,0)&amp;"-"&amp;IF(O10&gt;2,1,0)+IF(Q10&gt;2,1,0)+IF(S10&gt;2,1,0)+IF(U10&gt;2,1,0)+IF(W10&gt;2,1,0)&amp;"("&amp;N10+P10+R10+T10+V10&amp;"-"&amp;O10+Q10+S10+U10+W10&amp;")")</f>
        <v>1-3(8-12)</v>
      </c>
      <c r="K10" s="17">
        <v>4</v>
      </c>
      <c r="L10" s="50" t="str">
        <f t="shared" si="0"/>
        <v/>
      </c>
      <c r="N10" s="14">
        <f>IF(E10="",0,INT(MID(E10,1,1)))</f>
        <v>1</v>
      </c>
      <c r="O10" s="14">
        <f>IF(E10="",0,INT(MID(E10,3,1)))</f>
        <v>4</v>
      </c>
      <c r="P10" s="14">
        <f>IF(F10="",0,INT(MID(F10,1,1)))</f>
        <v>2</v>
      </c>
      <c r="Q10" s="14">
        <f>IF(F10="",0,INT(MID(F10,3,1)))</f>
        <v>3</v>
      </c>
      <c r="R10" s="14">
        <f>IF(G10="",0,INT(MID(G10,1,1)))</f>
        <v>5</v>
      </c>
      <c r="S10" s="14">
        <f>IF(G10="",0,INT(MID(G10,3,1)))</f>
        <v>0</v>
      </c>
      <c r="T10" s="14">
        <f>IF(H10="",0,INT(MID(H10,1,1)))</f>
        <v>0</v>
      </c>
      <c r="U10" s="14">
        <f>IF(H10="",0,INT(MID(H10,3,1)))</f>
        <v>0</v>
      </c>
      <c r="V10" s="14">
        <f>IF(I10="",0,INT(MID(I10,1,1)))</f>
        <v>0</v>
      </c>
      <c r="W10" s="14">
        <f>IF(I10="",0,INT(MID(I10,3,1)))</f>
        <v>5</v>
      </c>
    </row>
    <row r="11" spans="1:23" s="14" customFormat="1" ht="18" customHeight="1" thickBot="1" x14ac:dyDescent="0.2">
      <c r="A11" s="70"/>
      <c r="B11" s="200"/>
      <c r="C11" s="125" t="s">
        <v>49</v>
      </c>
      <c r="D11" s="143" t="s">
        <v>130</v>
      </c>
      <c r="E11" s="82" t="str">
        <f>IF(I7="","",MID(I7,3,1)&amp;"－"&amp;MID(I7,1,1)&amp;MID(I7,4,4))</f>
        <v>５－０</v>
      </c>
      <c r="F11" s="82" t="str">
        <f>IF(I8="","",MID(I8,3,1)&amp;"－"&amp;MID(I8,1,1)&amp;MID(I8,4,4))</f>
        <v>５－０</v>
      </c>
      <c r="G11" s="82" t="str">
        <f>IF(I9="","",MID(I9,3,1)&amp;"－"&amp;MID(I9,1,1)&amp;MID(I9,4,4))</f>
        <v>５－０（ＷＯ）</v>
      </c>
      <c r="H11" s="82" t="str">
        <f>IF(I10="","",MID(I10,3,1)&amp;"－"&amp;MID(I10,1,1)&amp;MID(I10,4,4))</f>
        <v>５－０</v>
      </c>
      <c r="I11" s="32"/>
      <c r="J11" s="13" t="str">
        <f>IF(AND(E11="",F11="",G11="",H11="",I11=""),"",IF(N11&gt;2,1,0)+IF(P11&gt;2,1,0)+IF(R11&gt;2,1,0)+IF(T11&gt;2,1,0)+IF(V11&gt;2,1,0)&amp;"-"&amp;IF(O11&gt;2,1,0)+IF(Q11&gt;2,1,0)+IF(S11&gt;2,1,0)+IF(U11&gt;2,1,0)+IF(W11&gt;2,1,0)&amp;"("&amp;N11+P11+R11+T11+V11&amp;"-"&amp;O11+Q11+S11+U11+W11&amp;")")</f>
        <v>4-0(20-0)</v>
      </c>
      <c r="K11" s="18">
        <v>1</v>
      </c>
      <c r="L11" s="50" t="str">
        <f t="shared" si="0"/>
        <v>決勝T</v>
      </c>
      <c r="N11" s="14">
        <f>IF(E11="",0,INT(MID(E11,1,1)))</f>
        <v>5</v>
      </c>
      <c r="O11" s="14">
        <f>IF(E11="",0,INT(MID(E11,3,1)))</f>
        <v>0</v>
      </c>
      <c r="P11" s="14">
        <f>IF(F11="",0,INT(MID(F11,1,1)))</f>
        <v>5</v>
      </c>
      <c r="Q11" s="14">
        <f>IF(F11="",0,INT(MID(F11,3,1)))</f>
        <v>0</v>
      </c>
      <c r="R11" s="14">
        <f>IF(G11="",0,INT(MID(G11,1,1)))</f>
        <v>5</v>
      </c>
      <c r="S11" s="14">
        <f>IF(G11="",0,INT(MID(G11,3,1)))</f>
        <v>0</v>
      </c>
      <c r="T11" s="14">
        <f>IF(H11="",0,INT(MID(H11,1,1)))</f>
        <v>5</v>
      </c>
      <c r="U11" s="14">
        <f>IF(H11="",0,INT(MID(H11,3,1)))</f>
        <v>0</v>
      </c>
      <c r="V11" s="14">
        <f>IF(I11="",0,INT(MID(I11,1,1)))</f>
        <v>0</v>
      </c>
      <c r="W11" s="14">
        <f>IF(I11="",0,INT(MID(I11,3,1)))</f>
        <v>0</v>
      </c>
    </row>
    <row r="12" spans="1:23" s="14" customFormat="1" ht="18" customHeight="1" thickBot="1" x14ac:dyDescent="0.2">
      <c r="B12" s="1"/>
      <c r="C12" s="45"/>
      <c r="D12" s="26"/>
      <c r="E12" s="45"/>
      <c r="F12" s="45"/>
      <c r="G12" s="45"/>
      <c r="H12" s="45"/>
      <c r="I12" s="45"/>
      <c r="J12" s="45"/>
      <c r="K12" s="26"/>
      <c r="L12" s="26"/>
    </row>
    <row r="13" spans="1:23" s="14" customFormat="1" ht="18" hidden="1" customHeight="1" thickBot="1" x14ac:dyDescent="0.2">
      <c r="B13" s="196" t="s">
        <v>47</v>
      </c>
      <c r="C13" s="197"/>
      <c r="D13" s="197"/>
      <c r="E13" s="15" t="str">
        <f>D14</f>
        <v>パナソニックB</v>
      </c>
      <c r="F13" s="15" t="str">
        <f>D15</f>
        <v>NTTテクノクロス</v>
      </c>
      <c r="G13" s="15" t="str">
        <f>D16</f>
        <v>三菱重工横浜B</v>
      </c>
      <c r="H13" s="15" t="str">
        <f>D17</f>
        <v>千代田化工B</v>
      </c>
      <c r="I13" s="15" t="str">
        <f>D18</f>
        <v>日立JTE-B</v>
      </c>
      <c r="J13" s="15" t="s">
        <v>10</v>
      </c>
      <c r="K13" s="25" t="s">
        <v>2</v>
      </c>
      <c r="L13" s="26" t="str">
        <f t="shared" ref="L13:L18" si="1">IF(K13=1,"決勝T","")</f>
        <v/>
      </c>
      <c r="N13" s="14" t="s">
        <v>43</v>
      </c>
      <c r="O13" s="14" t="s">
        <v>44</v>
      </c>
      <c r="P13" s="14" t="s">
        <v>43</v>
      </c>
      <c r="Q13" s="14" t="s">
        <v>44</v>
      </c>
      <c r="R13" s="14" t="s">
        <v>43</v>
      </c>
      <c r="S13" s="14" t="s">
        <v>44</v>
      </c>
      <c r="T13" s="14" t="s">
        <v>43</v>
      </c>
      <c r="U13" s="14" t="s">
        <v>44</v>
      </c>
      <c r="V13" s="14" t="s">
        <v>43</v>
      </c>
      <c r="W13" s="14" t="s">
        <v>44</v>
      </c>
    </row>
    <row r="14" spans="1:23" s="14" customFormat="1" ht="18" hidden="1" customHeight="1" thickBot="1" x14ac:dyDescent="0.2">
      <c r="A14" s="70"/>
      <c r="B14" s="201" t="s">
        <v>51</v>
      </c>
      <c r="C14" s="49" t="s">
        <v>7</v>
      </c>
      <c r="D14" s="91" t="s">
        <v>82</v>
      </c>
      <c r="E14" s="31"/>
      <c r="F14" s="79"/>
      <c r="G14" s="79"/>
      <c r="H14" s="79"/>
      <c r="I14" s="87"/>
      <c r="J14" s="11" t="str">
        <f>IF(AND(E14="",F14="",G14="",H14="",I14=""),"",IF(N14&gt;2,1,0)+IF(P14&gt;2,1,0)+IF(R14&gt;2,1,0)+IF(T14&gt;2,1,0)+IF(V14&gt;2,1,0)&amp;"-"&amp;IF(O14&gt;2,1,0)+IF(Q14&gt;2,1,0)+IF(S14&gt;2,1,0)+IF(U14&gt;2,1,0)+IF(W14&gt;2,1,0)&amp;"("&amp;N14+P14+R14+T14+V14&amp;"-"&amp;O14+Q14+S14+U14+W14&amp;")")</f>
        <v/>
      </c>
      <c r="K14" s="16"/>
      <c r="L14" s="50" t="str">
        <f t="shared" si="1"/>
        <v/>
      </c>
      <c r="N14" s="14">
        <f>IF(E14="",0,INT(MID(E14,1,1)))</f>
        <v>0</v>
      </c>
      <c r="O14" s="14">
        <f>IF(E14="",0,INT(MID(E14,3,1)))</f>
        <v>0</v>
      </c>
      <c r="P14" s="14">
        <f>IF(F14="",0,INT(MID(F14,1,1)))</f>
        <v>0</v>
      </c>
      <c r="Q14" s="14">
        <f>IF(F14="",0,INT(MID(F14,3,1)))</f>
        <v>0</v>
      </c>
      <c r="R14" s="14">
        <f>IF(G14="",0,INT(MID(G14,1,1)))</f>
        <v>0</v>
      </c>
      <c r="S14" s="14">
        <f>IF(G14="",0,INT(MID(G14,3,1)))</f>
        <v>0</v>
      </c>
      <c r="T14" s="14">
        <f>IF(H14="",0,INT(MID(H14,1,1)))</f>
        <v>0</v>
      </c>
      <c r="U14" s="14">
        <f>IF(H14="",0,INT(MID(H14,3,1)))</f>
        <v>0</v>
      </c>
      <c r="V14" s="14">
        <f>IF(I14="",0,INT(MID(I14,1,1)))</f>
        <v>0</v>
      </c>
      <c r="W14" s="14">
        <f>IF(I14="",0,INT(MID(I14,3,1)))</f>
        <v>0</v>
      </c>
    </row>
    <row r="15" spans="1:23" s="14" customFormat="1" ht="18" hidden="1" customHeight="1" thickBot="1" x14ac:dyDescent="0.2">
      <c r="A15" s="70"/>
      <c r="B15" s="202"/>
      <c r="C15" s="49" t="s">
        <v>8</v>
      </c>
      <c r="D15" s="90" t="s">
        <v>83</v>
      </c>
      <c r="E15" s="80" t="str">
        <f>IF(F14="","",MID(F14,3,1)&amp;"－"&amp;MID(F14,1,1)&amp;MID(F14,4,4))</f>
        <v/>
      </c>
      <c r="F15" s="31"/>
      <c r="G15" s="79"/>
      <c r="H15" s="79"/>
      <c r="I15" s="85"/>
      <c r="J15" s="12" t="str">
        <f>IF(AND(E15="",F15="",G15="",H15="",I15=""),"",IF(N15&gt;2,1,0)+IF(P15&gt;2,1,0)+IF(R15&gt;2,1,0)+IF(T15&gt;2,1,0)+IF(V15&gt;2,1,0)&amp;"-"&amp;IF(O15&gt;2,1,0)+IF(Q15&gt;2,1,0)+IF(S15&gt;2,1,0)+IF(U15&gt;2,1,0)+IF(W15&gt;2,1,0)&amp;"("&amp;N15+P15+R15+T15+V15&amp;"-"&amp;O15+Q15+S15+U15+W15&amp;")")</f>
        <v/>
      </c>
      <c r="K15" s="17"/>
      <c r="L15" s="50" t="str">
        <f t="shared" si="1"/>
        <v/>
      </c>
      <c r="N15" s="14">
        <f>IF(E15="",0,INT(MID(E15,1,1)))</f>
        <v>0</v>
      </c>
      <c r="O15" s="14">
        <f>IF(E15="",0,INT(MID(E15,3,1)))</f>
        <v>0</v>
      </c>
      <c r="P15" s="14">
        <f>IF(F15="",0,INT(MID(F15,1,1)))</f>
        <v>0</v>
      </c>
      <c r="Q15" s="14">
        <f>IF(F15="",0,INT(MID(F15,3,1)))</f>
        <v>0</v>
      </c>
      <c r="R15" s="14">
        <f>IF(G15="",0,INT(MID(G15,1,1)))</f>
        <v>0</v>
      </c>
      <c r="S15" s="14">
        <f>IF(G15="",0,INT(MID(G15,3,1)))</f>
        <v>0</v>
      </c>
      <c r="T15" s="14">
        <f>IF(H15="",0,INT(MID(H15,1,1)))</f>
        <v>0</v>
      </c>
      <c r="U15" s="14">
        <f>IF(H15="",0,INT(MID(H15,3,1)))</f>
        <v>0</v>
      </c>
      <c r="V15" s="14">
        <f>IF(I15="",0,INT(MID(I15,1,1)))</f>
        <v>0</v>
      </c>
      <c r="W15" s="14">
        <f>IF(I15="",0,INT(MID(I15,3,1)))</f>
        <v>0</v>
      </c>
    </row>
    <row r="16" spans="1:23" s="14" customFormat="1" ht="18" hidden="1" customHeight="1" thickBot="1" x14ac:dyDescent="0.2">
      <c r="A16" s="70"/>
      <c r="B16" s="202"/>
      <c r="C16" s="49" t="s">
        <v>41</v>
      </c>
      <c r="D16" s="90" t="s">
        <v>128</v>
      </c>
      <c r="E16" s="80" t="str">
        <f>IF(G14="","",MID(G14,3,1)&amp;"－"&amp;MID(G14,1,1)&amp;MID(G14,4,4))</f>
        <v/>
      </c>
      <c r="F16" s="80" t="str">
        <f>IF(G15="","",MID(G15,3,1)&amp;"－"&amp;MID(G15,1,1)&amp;MID(G15,4,4))</f>
        <v/>
      </c>
      <c r="G16" s="30"/>
      <c r="H16" s="79"/>
      <c r="I16" s="79"/>
      <c r="J16" s="12" t="str">
        <f>IF(AND(E16="",F16="",G16="",H16="",I16=""),"",IF(N16&gt;2,1,0)+IF(P16&gt;2,1,0)+IF(R16&gt;2,1,0)+IF(T16&gt;2,1,0)+IF(V16&gt;2,1,0)&amp;"-"&amp;IF(O16&gt;2,1,0)+IF(Q16&gt;2,1,0)+IF(S16&gt;2,1,0)+IF(U16&gt;2,1,0)+IF(W16&gt;2,1,0)&amp;"("&amp;N16+P16+R16+T16+V16&amp;"-"&amp;O16+Q16+S16+U16+W16&amp;")")</f>
        <v/>
      </c>
      <c r="K16" s="17"/>
      <c r="L16" s="50" t="str">
        <f t="shared" si="1"/>
        <v/>
      </c>
      <c r="N16" s="14">
        <f>IF(E16="",0,INT(MID(E16,1,1)))</f>
        <v>0</v>
      </c>
      <c r="O16" s="14">
        <f>IF(E16="",0,INT(MID(E16,3,1)))</f>
        <v>0</v>
      </c>
      <c r="P16" s="14">
        <f>IF(F16="",0,INT(MID(F16,1,1)))</f>
        <v>0</v>
      </c>
      <c r="Q16" s="14">
        <f>IF(F16="",0,INT(MID(F16,3,1)))</f>
        <v>0</v>
      </c>
      <c r="R16" s="14">
        <f>IF(G16="",0,INT(MID(G16,1,1)))</f>
        <v>0</v>
      </c>
      <c r="S16" s="14">
        <f>IF(G16="",0,INT(MID(G16,3,1)))</f>
        <v>0</v>
      </c>
      <c r="T16" s="14">
        <f>IF(H16="",0,INT(MID(H16,1,1)))</f>
        <v>0</v>
      </c>
      <c r="U16" s="14">
        <f>IF(H16="",0,INT(MID(H16,3,1)))</f>
        <v>0</v>
      </c>
      <c r="V16" s="14">
        <f>IF(I16="",0,INT(MID(I16,1,1)))</f>
        <v>0</v>
      </c>
      <c r="W16" s="14">
        <f>IF(I16="",0,INT(MID(I16,3,1)))</f>
        <v>0</v>
      </c>
    </row>
    <row r="17" spans="1:23" s="14" customFormat="1" ht="18" hidden="1" customHeight="1" thickBot="1" x14ac:dyDescent="0.2">
      <c r="A17" s="70"/>
      <c r="B17" s="202"/>
      <c r="C17" s="49" t="s">
        <v>42</v>
      </c>
      <c r="D17" s="90" t="s">
        <v>126</v>
      </c>
      <c r="E17" s="80" t="str">
        <f>IF(H14="","",MID(H14,3,1)&amp;"－"&amp;MID(H14,1,1)&amp;MID(H14,4,4))</f>
        <v/>
      </c>
      <c r="F17" s="80" t="str">
        <f>IF(H15="","",MID(H15,3,1)&amp;"－"&amp;MID(H15,1,1)&amp;MID(H15,4,4))</f>
        <v/>
      </c>
      <c r="G17" s="80" t="str">
        <f>IF(H16="","",MID(H16,3,1)&amp;"－"&amp;MID(H16,1,1)&amp;MID(H16,4,4))</f>
        <v/>
      </c>
      <c r="H17" s="31"/>
      <c r="I17" s="79"/>
      <c r="J17" s="12" t="str">
        <f>IF(AND(E17="",F17="",G17="",H17="",I17=""),"",IF(N17&gt;2,1,0)+IF(P17&gt;2,1,0)+IF(R17&gt;2,1,0)+IF(T17&gt;2,1,0)+IF(V17&gt;2,1,0)&amp;"-"&amp;IF(O17&gt;2,1,0)+IF(Q17&gt;2,1,0)+IF(S17&gt;2,1,0)+IF(U17&gt;2,1,0)+IF(W17&gt;2,1,0)&amp;"("&amp;N17+P17+R17+T17+V17&amp;"-"&amp;O17+Q17+S17+U17+W17&amp;")")</f>
        <v/>
      </c>
      <c r="K17" s="17"/>
      <c r="L17" s="50" t="str">
        <f t="shared" si="1"/>
        <v/>
      </c>
      <c r="N17" s="14">
        <f>IF(E17="",0,INT(MID(E17,1,1)))</f>
        <v>0</v>
      </c>
      <c r="O17" s="14">
        <f>IF(E17="",0,INT(MID(E17,3,1)))</f>
        <v>0</v>
      </c>
      <c r="P17" s="14">
        <f>IF(F17="",0,INT(MID(F17,1,1)))</f>
        <v>0</v>
      </c>
      <c r="Q17" s="14">
        <f>IF(F17="",0,INT(MID(F17,3,1)))</f>
        <v>0</v>
      </c>
      <c r="R17" s="14">
        <f>IF(G17="",0,INT(MID(G17,1,1)))</f>
        <v>0</v>
      </c>
      <c r="S17" s="14">
        <f>IF(G17="",0,INT(MID(G17,3,1)))</f>
        <v>0</v>
      </c>
      <c r="T17" s="14">
        <f>IF(H17="",0,INT(MID(H17,1,1)))</f>
        <v>0</v>
      </c>
      <c r="U17" s="14">
        <f>IF(H17="",0,INT(MID(H17,3,1)))</f>
        <v>0</v>
      </c>
      <c r="V17" s="14">
        <f>IF(I17="",0,INT(MID(I17,1,1)))</f>
        <v>0</v>
      </c>
      <c r="W17" s="14">
        <f>IF(I17="",0,INT(MID(I17,3,1)))</f>
        <v>0</v>
      </c>
    </row>
    <row r="18" spans="1:23" s="14" customFormat="1" ht="18" hidden="1" customHeight="1" thickBot="1" x14ac:dyDescent="0.2">
      <c r="A18" s="70"/>
      <c r="B18" s="203"/>
      <c r="C18" s="71" t="s">
        <v>9</v>
      </c>
      <c r="D18" s="92" t="s">
        <v>119</v>
      </c>
      <c r="E18" s="81" t="str">
        <f>IF(I14="","",MID(I14,3,1)&amp;"－"&amp;MID(I14,1,1)&amp;MID(I14,4,4))</f>
        <v/>
      </c>
      <c r="F18" s="81" t="str">
        <f>IF(I15="","",MID(I15,3,1)&amp;"－"&amp;MID(I15,1,1)&amp;MID(I15,4,4))</f>
        <v/>
      </c>
      <c r="G18" s="81" t="str">
        <f>IF(I16="","",MID(I16,3,1)&amp;"－"&amp;MID(I16,1,1)&amp;MID(I16,4,4))</f>
        <v/>
      </c>
      <c r="H18" s="81" t="str">
        <f>IF(I17="","",MID(I17,3,1)&amp;"－"&amp;MID(I17,1,1)&amp;MID(I17,4,4))</f>
        <v/>
      </c>
      <c r="I18" s="32"/>
      <c r="J18" s="68" t="str">
        <f>IF(AND(E18="",F18="",G18="",H18="",I18=""),"",IF(N18&gt;2,1,0)+IF(P18&gt;2,1,0)+IF(R18&gt;2,1,0)+IF(T18&gt;2,1,0)+IF(V18&gt;2,1,0)&amp;"-"&amp;IF(O18&gt;2,1,0)+IF(Q18&gt;2,1,0)+IF(S18&gt;2,1,0)+IF(U18&gt;2,1,0)+IF(W18&gt;2,1,0)&amp;"("&amp;N18+P18+R18+T18+V18&amp;"-"&amp;O18+Q18+S18+U18+W18&amp;")")</f>
        <v/>
      </c>
      <c r="K18" s="69"/>
      <c r="L18" s="50" t="str">
        <f t="shared" si="1"/>
        <v/>
      </c>
      <c r="N18" s="14">
        <f>IF(E18="",0,INT(MID(E18,1,1)))</f>
        <v>0</v>
      </c>
      <c r="O18" s="14">
        <f>IF(E18="",0,INT(MID(E18,3,1)))</f>
        <v>0</v>
      </c>
      <c r="P18" s="14">
        <f>IF(F18="",0,INT(MID(F18,1,1)))</f>
        <v>0</v>
      </c>
      <c r="Q18" s="14">
        <f>IF(F18="",0,INT(MID(F18,3,1)))</f>
        <v>0</v>
      </c>
      <c r="R18" s="14">
        <f>IF(G18="",0,INT(MID(G18,1,1)))</f>
        <v>0</v>
      </c>
      <c r="S18" s="14">
        <f>IF(G18="",0,INT(MID(G18,3,1)))</f>
        <v>0</v>
      </c>
      <c r="T18" s="14">
        <f>IF(H18="",0,INT(MID(H18,1,1)))</f>
        <v>0</v>
      </c>
      <c r="U18" s="14">
        <f>IF(H18="",0,INT(MID(H18,3,1)))</f>
        <v>0</v>
      </c>
      <c r="V18" s="14">
        <f>IF(I18="",0,INT(MID(I18,1,1)))</f>
        <v>0</v>
      </c>
      <c r="W18" s="14">
        <f>IF(I18="",0,INT(MID(I18,3,1)))</f>
        <v>0</v>
      </c>
    </row>
    <row r="19" spans="1:23" s="14" customFormat="1" ht="18" hidden="1" customHeight="1" thickBot="1" x14ac:dyDescent="0.2">
      <c r="B19" s="1"/>
      <c r="C19" s="45"/>
      <c r="D19" s="26"/>
      <c r="E19" s="51"/>
      <c r="F19" s="45"/>
      <c r="G19" s="45"/>
      <c r="H19" s="45"/>
      <c r="I19" s="45"/>
      <c r="J19" s="26"/>
      <c r="K19" s="45"/>
    </row>
    <row r="20" spans="1:23" s="14" customFormat="1" ht="18" hidden="1" customHeight="1" thickBot="1" x14ac:dyDescent="0.2">
      <c r="B20" s="196" t="s">
        <v>48</v>
      </c>
      <c r="C20" s="197"/>
      <c r="D20" s="197"/>
      <c r="E20" s="15" t="str">
        <f>D21</f>
        <v>日立ソリューションズC</v>
      </c>
      <c r="F20" s="84" t="str">
        <f>D22</f>
        <v>横浜市水道局B</v>
      </c>
      <c r="G20" s="15" t="str">
        <f>D23</f>
        <v>三菱ケミカルSIC-A</v>
      </c>
      <c r="H20" s="15" t="str">
        <f>D24</f>
        <v>東芝横浜C</v>
      </c>
      <c r="I20" s="15" t="str">
        <f>D25</f>
        <v>NECソリューションイノベータD</v>
      </c>
      <c r="J20" s="15" t="s">
        <v>10</v>
      </c>
      <c r="K20" s="25" t="s">
        <v>2</v>
      </c>
      <c r="L20" s="86" t="str">
        <f t="shared" ref="L20:L25" si="2">IF(K20=1,"決勝T","")</f>
        <v/>
      </c>
      <c r="N20" s="14" t="s">
        <v>43</v>
      </c>
      <c r="O20" s="14" t="s">
        <v>44</v>
      </c>
      <c r="P20" s="14" t="s">
        <v>43</v>
      </c>
      <c r="Q20" s="14" t="s">
        <v>44</v>
      </c>
      <c r="R20" s="14" t="s">
        <v>43</v>
      </c>
      <c r="S20" s="14" t="s">
        <v>44</v>
      </c>
      <c r="T20" s="14" t="s">
        <v>43</v>
      </c>
      <c r="U20" s="14" t="s">
        <v>44</v>
      </c>
      <c r="V20" s="14" t="s">
        <v>43</v>
      </c>
      <c r="W20" s="14" t="s">
        <v>44</v>
      </c>
    </row>
    <row r="21" spans="1:23" s="14" customFormat="1" ht="18" hidden="1" customHeight="1" thickBot="1" x14ac:dyDescent="0.2">
      <c r="A21" s="70"/>
      <c r="B21" s="201" t="s">
        <v>52</v>
      </c>
      <c r="C21" s="49" t="s">
        <v>7</v>
      </c>
      <c r="D21" s="91" t="s">
        <v>117</v>
      </c>
      <c r="E21" s="31"/>
      <c r="F21" s="79"/>
      <c r="G21" s="79"/>
      <c r="H21" s="79"/>
      <c r="I21" s="87"/>
      <c r="J21" s="11" t="str">
        <f>IF(AND(E21="",F21="",G21="",H21="",I21=""),"",IF(N21&gt;2,1,0)+IF(P21&gt;2,1,0)+IF(R21&gt;2,1,0)+IF(T21&gt;2,1,0)+IF(V21&gt;2,1,0)&amp;"-"&amp;IF(O21&gt;2,1,0)+IF(Q21&gt;2,1,0)+IF(S21&gt;2,1,0)+IF(U21&gt;2,1,0)+IF(W21&gt;2,1,0)&amp;"("&amp;N21+P21+R21+T21+V21&amp;"-"&amp;O21+Q21+S21+U21+W21&amp;")")</f>
        <v/>
      </c>
      <c r="K21" s="16"/>
      <c r="L21" s="50" t="str">
        <f t="shared" si="2"/>
        <v/>
      </c>
      <c r="N21" s="14">
        <f>IF(E21="",0,INT(MID(E21,1,1)))</f>
        <v>0</v>
      </c>
      <c r="O21" s="14">
        <f>IF(E21="",0,INT(MID(E21,3,1)))</f>
        <v>0</v>
      </c>
      <c r="P21" s="14">
        <f>IF(F21="",0,INT(MID(F21,1,1)))</f>
        <v>0</v>
      </c>
      <c r="Q21" s="14">
        <f>IF(F21="",0,INT(MID(F21,3,1)))</f>
        <v>0</v>
      </c>
      <c r="R21" s="14">
        <f>IF(G21="",0,INT(MID(G21,1,1)))</f>
        <v>0</v>
      </c>
      <c r="S21" s="14">
        <f>IF(G21="",0,INT(MID(G21,3,1)))</f>
        <v>0</v>
      </c>
      <c r="T21" s="14">
        <f>IF(H21="",0,INT(MID(H21,1,1)))</f>
        <v>0</v>
      </c>
      <c r="U21" s="14">
        <f>IF(H21="",0,INT(MID(H21,3,1)))</f>
        <v>0</v>
      </c>
      <c r="V21" s="14">
        <f>IF(I21="",0,INT(MID(I21,1,1)))</f>
        <v>0</v>
      </c>
      <c r="W21" s="14">
        <f>IF(I21="",0,INT(MID(I21,3,1)))</f>
        <v>0</v>
      </c>
    </row>
    <row r="22" spans="1:23" s="14" customFormat="1" ht="18" hidden="1" customHeight="1" thickBot="1" x14ac:dyDescent="0.2">
      <c r="A22" s="70"/>
      <c r="B22" s="202"/>
      <c r="C22" s="49" t="s">
        <v>8</v>
      </c>
      <c r="D22" s="90" t="s">
        <v>85</v>
      </c>
      <c r="E22" s="80" t="str">
        <f>IF(F21="","",MID(F21,3,1)&amp;"－"&amp;MID(F21,1,1)&amp;MID(F21,4,4))</f>
        <v/>
      </c>
      <c r="F22" s="31"/>
      <c r="G22" s="79"/>
      <c r="H22" s="79"/>
      <c r="I22" s="85"/>
      <c r="J22" s="12" t="str">
        <f>IF(AND(E22="",F22="",G22="",H22="",I22=""),"",IF(N22&gt;2,1,0)+IF(P22&gt;2,1,0)+IF(R22&gt;2,1,0)+IF(T22&gt;2,1,0)+IF(V22&gt;2,1,0)&amp;"-"&amp;IF(O22&gt;2,1,0)+IF(Q22&gt;2,1,0)+IF(S22&gt;2,1,0)+IF(U22&gt;2,1,0)+IF(W22&gt;2,1,0)&amp;"("&amp;N22+P22+R22+T22+V22&amp;"-"&amp;O22+Q22+S22+U22+W22&amp;")")</f>
        <v/>
      </c>
      <c r="K22" s="17"/>
      <c r="L22" s="50" t="str">
        <f t="shared" si="2"/>
        <v/>
      </c>
      <c r="N22" s="14">
        <f>IF(E22="",0,INT(MID(E22,1,1)))</f>
        <v>0</v>
      </c>
      <c r="O22" s="14">
        <f>IF(E22="",0,INT(MID(E22,3,1)))</f>
        <v>0</v>
      </c>
      <c r="P22" s="14">
        <f>IF(F22="",0,INT(MID(F22,1,1)))</f>
        <v>0</v>
      </c>
      <c r="Q22" s="14">
        <f>IF(F22="",0,INT(MID(F22,3,1)))</f>
        <v>0</v>
      </c>
      <c r="R22" s="14">
        <f>IF(G22="",0,INT(MID(G22,1,1)))</f>
        <v>0</v>
      </c>
      <c r="S22" s="14">
        <f>IF(G22="",0,INT(MID(G22,3,1)))</f>
        <v>0</v>
      </c>
      <c r="T22" s="14">
        <f>IF(H22="",0,INT(MID(H22,1,1)))</f>
        <v>0</v>
      </c>
      <c r="U22" s="14">
        <f>IF(H22="",0,INT(MID(H22,3,1)))</f>
        <v>0</v>
      </c>
      <c r="V22" s="14">
        <f>IF(I22="",0,INT(MID(I22,1,1)))</f>
        <v>0</v>
      </c>
      <c r="W22" s="14">
        <f>IF(I22="",0,INT(MID(I22,3,1)))</f>
        <v>0</v>
      </c>
    </row>
    <row r="23" spans="1:23" s="14" customFormat="1" ht="18" hidden="1" customHeight="1" thickBot="1" x14ac:dyDescent="0.2">
      <c r="A23" s="70"/>
      <c r="B23" s="202"/>
      <c r="C23" s="49" t="s">
        <v>41</v>
      </c>
      <c r="D23" s="90" t="s">
        <v>121</v>
      </c>
      <c r="E23" s="80" t="str">
        <f>IF(G21="","",MID(G21,3,1)&amp;"－"&amp;MID(G21,1,1)&amp;MID(G21,4,4))</f>
        <v/>
      </c>
      <c r="F23" s="80" t="str">
        <f>IF(G22="","",MID(G22,3,1)&amp;"－"&amp;MID(G22,1,1)&amp;MID(G22,4,4))</f>
        <v/>
      </c>
      <c r="G23" s="30"/>
      <c r="H23" s="79"/>
      <c r="I23" s="79"/>
      <c r="J23" s="12" t="str">
        <f>IF(AND(E23="",F23="",G23="",H23="",I23=""),"",IF(N23&gt;2,1,0)+IF(P23&gt;2,1,0)+IF(R23&gt;2,1,0)+IF(T23&gt;2,1,0)+IF(V23&gt;2,1,0)&amp;"-"&amp;IF(O23&gt;2,1,0)+IF(Q23&gt;2,1,0)+IF(S23&gt;2,1,0)+IF(U23&gt;2,1,0)+IF(W23&gt;2,1,0)&amp;"("&amp;N23+P23+R23+T23+V23&amp;"-"&amp;O23+Q23+S23+U23+W23&amp;")")</f>
        <v/>
      </c>
      <c r="K23" s="17"/>
      <c r="L23" s="50" t="str">
        <f t="shared" si="2"/>
        <v/>
      </c>
      <c r="N23" s="14">
        <f>IF(E23="",0,INT(MID(E23,1,1)))</f>
        <v>0</v>
      </c>
      <c r="O23" s="14">
        <f>IF(E23="",0,INT(MID(E23,3,1)))</f>
        <v>0</v>
      </c>
      <c r="P23" s="14">
        <f>IF(F23="",0,INT(MID(F23,1,1)))</f>
        <v>0</v>
      </c>
      <c r="Q23" s="14">
        <f>IF(F23="",0,INT(MID(F23,3,1)))</f>
        <v>0</v>
      </c>
      <c r="R23" s="14">
        <f>IF(G23="",0,INT(MID(G23,1,1)))</f>
        <v>0</v>
      </c>
      <c r="S23" s="14">
        <f>IF(G23="",0,INT(MID(G23,3,1)))</f>
        <v>0</v>
      </c>
      <c r="T23" s="14">
        <f>IF(H23="",0,INT(MID(H23,1,1)))</f>
        <v>0</v>
      </c>
      <c r="U23" s="14">
        <f>IF(H23="",0,INT(MID(H23,3,1)))</f>
        <v>0</v>
      </c>
      <c r="V23" s="14">
        <f>IF(I23="",0,INT(MID(I23,1,1)))</f>
        <v>0</v>
      </c>
      <c r="W23" s="14">
        <f>IF(I23="",0,INT(MID(I23,3,1)))</f>
        <v>0</v>
      </c>
    </row>
    <row r="24" spans="1:23" s="14" customFormat="1" ht="18" hidden="1" customHeight="1" thickBot="1" x14ac:dyDescent="0.2">
      <c r="A24" s="70"/>
      <c r="B24" s="202"/>
      <c r="C24" s="49" t="s">
        <v>42</v>
      </c>
      <c r="D24" s="90" t="s">
        <v>89</v>
      </c>
      <c r="E24" s="80" t="str">
        <f>IF(H21="","",MID(H21,3,1)&amp;"－"&amp;MID(H21,1,1)&amp;MID(H21,4,4))</f>
        <v/>
      </c>
      <c r="F24" s="80" t="str">
        <f>IF(H22="","",MID(H22,3,1)&amp;"－"&amp;MID(H22,1,1)&amp;MID(H22,4,4))</f>
        <v/>
      </c>
      <c r="G24" s="80" t="str">
        <f>IF(H23="","",MID(H23,3,1)&amp;"－"&amp;MID(H23,1,1)&amp;MID(H23,4,4))</f>
        <v/>
      </c>
      <c r="H24" s="31"/>
      <c r="I24" s="79"/>
      <c r="J24" s="12" t="str">
        <f>IF(AND(E24="",F24="",G24="",H24="",I24=""),"",IF(N24&gt;2,1,0)+IF(P24&gt;2,1,0)+IF(R24&gt;2,1,0)+IF(T24&gt;2,1,0)+IF(V24&gt;2,1,0)&amp;"-"&amp;IF(O24&gt;2,1,0)+IF(Q24&gt;2,1,0)+IF(S24&gt;2,1,0)+IF(U24&gt;2,1,0)+IF(W24&gt;2,1,0)&amp;"("&amp;N24+P24+R24+T24+V24&amp;"-"&amp;O24+Q24+S24+U24+W24&amp;")")</f>
        <v/>
      </c>
      <c r="K24" s="17"/>
      <c r="L24" s="50" t="str">
        <f t="shared" si="2"/>
        <v/>
      </c>
      <c r="N24" s="14">
        <f>IF(E24="",0,INT(MID(E24,1,1)))</f>
        <v>0</v>
      </c>
      <c r="O24" s="14">
        <f>IF(E24="",0,INT(MID(E24,3,1)))</f>
        <v>0</v>
      </c>
      <c r="P24" s="14">
        <f>IF(F24="",0,INT(MID(F24,1,1)))</f>
        <v>0</v>
      </c>
      <c r="Q24" s="14">
        <f>IF(F24="",0,INT(MID(F24,3,1)))</f>
        <v>0</v>
      </c>
      <c r="R24" s="14">
        <f>IF(G24="",0,INT(MID(G24,1,1)))</f>
        <v>0</v>
      </c>
      <c r="S24" s="14">
        <f>IF(G24="",0,INT(MID(G24,3,1)))</f>
        <v>0</v>
      </c>
      <c r="T24" s="14">
        <f>IF(H24="",0,INT(MID(H24,1,1)))</f>
        <v>0</v>
      </c>
      <c r="U24" s="14">
        <f>IF(H24="",0,INT(MID(H24,3,1)))</f>
        <v>0</v>
      </c>
      <c r="V24" s="14">
        <f>IF(I24="",0,INT(MID(I24,1,1)))</f>
        <v>0</v>
      </c>
      <c r="W24" s="14">
        <f>IF(I24="",0,INT(MID(I24,3,1)))</f>
        <v>0</v>
      </c>
    </row>
    <row r="25" spans="1:23" s="14" customFormat="1" ht="18" hidden="1" customHeight="1" thickBot="1" x14ac:dyDescent="0.2">
      <c r="A25" s="70"/>
      <c r="B25" s="203"/>
      <c r="C25" s="71" t="s">
        <v>9</v>
      </c>
      <c r="D25" s="92" t="s">
        <v>84</v>
      </c>
      <c r="E25" s="81" t="str">
        <f>IF(I21="","",MID(I21,3,1)&amp;"－"&amp;MID(I21,1,1)&amp;MID(I21,4,4))</f>
        <v/>
      </c>
      <c r="F25" s="81" t="str">
        <f>IF(I22="","",MID(I22,3,1)&amp;"－"&amp;MID(I22,1,1)&amp;MID(I22,4,4))</f>
        <v/>
      </c>
      <c r="G25" s="81" t="str">
        <f>IF(I23="","",MID(I23,3,1)&amp;"－"&amp;MID(I23,1,1)&amp;MID(I23,4,4))</f>
        <v/>
      </c>
      <c r="H25" s="81" t="str">
        <f>IF(I24="","",MID(I24,3,1)&amp;"－"&amp;MID(I24,1,1)&amp;MID(I24,4,4))</f>
        <v/>
      </c>
      <c r="I25" s="32"/>
      <c r="J25" s="68" t="str">
        <f>IF(AND(E25="",F25="",G25="",H25="",I25=""),"",IF(N25&gt;2,1,0)+IF(P25&gt;2,1,0)+IF(R25&gt;2,1,0)+IF(T25&gt;2,1,0)+IF(V25&gt;2,1,0)&amp;"-"&amp;IF(O25&gt;2,1,0)+IF(Q25&gt;2,1,0)+IF(S25&gt;2,1,0)+IF(U25&gt;2,1,0)+IF(W25&gt;2,1,0)&amp;"("&amp;N25+P25+R25+T25+V25&amp;"-"&amp;O25+Q25+S25+U25+W25&amp;")")</f>
        <v/>
      </c>
      <c r="K25" s="69"/>
      <c r="L25" s="50" t="str">
        <f t="shared" si="2"/>
        <v/>
      </c>
      <c r="N25" s="14">
        <f>IF(E25="",0,INT(MID(E25,1,1)))</f>
        <v>0</v>
      </c>
      <c r="O25" s="14">
        <f>IF(E25="",0,INT(MID(E25,3,1)))</f>
        <v>0</v>
      </c>
      <c r="P25" s="14">
        <f>IF(F25="",0,INT(MID(F25,1,1)))</f>
        <v>0</v>
      </c>
      <c r="Q25" s="14">
        <f>IF(F25="",0,INT(MID(F25,3,1)))</f>
        <v>0</v>
      </c>
      <c r="R25" s="14">
        <f>IF(G25="",0,INT(MID(G25,1,1)))</f>
        <v>0</v>
      </c>
      <c r="S25" s="14">
        <f>IF(G25="",0,INT(MID(G25,3,1)))</f>
        <v>0</v>
      </c>
      <c r="T25" s="14">
        <f>IF(H25="",0,INT(MID(H25,1,1)))</f>
        <v>0</v>
      </c>
      <c r="U25" s="14">
        <f>IF(H25="",0,INT(MID(H25,3,1)))</f>
        <v>0</v>
      </c>
      <c r="V25" s="14">
        <f>IF(I25="",0,INT(MID(I25,1,1)))</f>
        <v>0</v>
      </c>
      <c r="W25" s="14">
        <f>IF(I25="",0,INT(MID(I25,3,1)))</f>
        <v>0</v>
      </c>
    </row>
    <row r="26" spans="1:23" s="14" customFormat="1" ht="18" hidden="1" customHeight="1" thickBot="1" x14ac:dyDescent="0.2">
      <c r="B26" s="1"/>
      <c r="C26" s="45"/>
      <c r="D26" s="26"/>
      <c r="E26" s="51"/>
      <c r="F26" s="45"/>
      <c r="G26" s="45"/>
      <c r="H26" s="45"/>
      <c r="I26" s="45"/>
      <c r="J26" s="26"/>
      <c r="K26" s="45"/>
    </row>
    <row r="27" spans="1:23" s="14" customFormat="1" ht="18" customHeight="1" thickBot="1" x14ac:dyDescent="0.2">
      <c r="B27" s="196" t="s">
        <v>140</v>
      </c>
      <c r="C27" s="197"/>
      <c r="D27" s="197"/>
      <c r="E27" s="15" t="str">
        <f>D28</f>
        <v>パナソニックB</v>
      </c>
      <c r="F27" s="84" t="str">
        <f>D29</f>
        <v>NTTテクノクロス</v>
      </c>
      <c r="G27" s="15" t="str">
        <f>D30</f>
        <v>三菱重工横浜B</v>
      </c>
      <c r="H27" s="15" t="str">
        <f>D31</f>
        <v>千代田化工B</v>
      </c>
      <c r="I27" s="15" t="str">
        <f>D32</f>
        <v>日立JTE-B</v>
      </c>
      <c r="J27" s="15" t="s">
        <v>10</v>
      </c>
      <c r="K27" s="25" t="s">
        <v>2</v>
      </c>
      <c r="L27" s="86" t="str">
        <f t="shared" ref="L27:L32" si="3">IF(K27=1,"決勝T","")</f>
        <v/>
      </c>
      <c r="N27" s="14" t="s">
        <v>43</v>
      </c>
      <c r="O27" s="14" t="s">
        <v>44</v>
      </c>
      <c r="P27" s="14" t="s">
        <v>43</v>
      </c>
      <c r="Q27" s="14" t="s">
        <v>44</v>
      </c>
      <c r="R27" s="14" t="s">
        <v>43</v>
      </c>
      <c r="S27" s="14" t="s">
        <v>44</v>
      </c>
      <c r="T27" s="14" t="s">
        <v>43</v>
      </c>
      <c r="U27" s="14" t="s">
        <v>44</v>
      </c>
      <c r="V27" s="14" t="s">
        <v>43</v>
      </c>
      <c r="W27" s="14" t="s">
        <v>44</v>
      </c>
    </row>
    <row r="28" spans="1:23" s="14" customFormat="1" ht="18" customHeight="1" thickTop="1" x14ac:dyDescent="0.15">
      <c r="A28" s="70"/>
      <c r="B28" s="140" t="s">
        <v>139</v>
      </c>
      <c r="C28" s="49" t="s">
        <v>7</v>
      </c>
      <c r="D28" s="91" t="s">
        <v>82</v>
      </c>
      <c r="E28" s="31"/>
      <c r="F28" s="79" t="s">
        <v>154</v>
      </c>
      <c r="G28" s="79" t="s">
        <v>158</v>
      </c>
      <c r="H28" s="79" t="s">
        <v>155</v>
      </c>
      <c r="I28" s="87" t="s">
        <v>155</v>
      </c>
      <c r="J28" s="11" t="str">
        <f>IF(AND(E28="",F28="",G28="",H28="",I28=""),"",IF(N28&gt;2,1,0)+IF(P28&gt;2,1,0)+IF(R28&gt;2,1,0)+IF(T28&gt;2,1,0)+IF(V28&gt;2,1,0)&amp;"-"&amp;IF(O28&gt;2,1,0)+IF(Q28&gt;2,1,0)+IF(S28&gt;2,1,0)+IF(U28&gt;2,1,0)+IF(W28&gt;2,1,0)&amp;"("&amp;N28+P28+R28+T28+V28&amp;"-"&amp;O28+Q28+S28+U28+W28&amp;")")</f>
        <v>4-0(17-3)</v>
      </c>
      <c r="K28" s="16">
        <v>1</v>
      </c>
      <c r="L28" s="50" t="str">
        <f t="shared" si="3"/>
        <v>決勝T</v>
      </c>
      <c r="N28" s="14">
        <f>IF(E28="",0,INT(MID(E28,1,1)))</f>
        <v>0</v>
      </c>
      <c r="O28" s="14">
        <f>IF(E28="",0,INT(MID(E28,3,1)))</f>
        <v>0</v>
      </c>
      <c r="P28" s="14">
        <f>IF(F28="",0,INT(MID(F28,1,1)))</f>
        <v>3</v>
      </c>
      <c r="Q28" s="14">
        <f>IF(F28="",0,INT(MID(F28,3,1)))</f>
        <v>2</v>
      </c>
      <c r="R28" s="14">
        <f>IF(G28="",0,INT(MID(G28,1,1)))</f>
        <v>4</v>
      </c>
      <c r="S28" s="14">
        <f>IF(G28="",0,INT(MID(G28,3,1)))</f>
        <v>1</v>
      </c>
      <c r="T28" s="14">
        <f>IF(H28="",0,INT(MID(H28,1,1)))</f>
        <v>5</v>
      </c>
      <c r="U28" s="14">
        <f>IF(H28="",0,INT(MID(H28,3,1)))</f>
        <v>0</v>
      </c>
      <c r="V28" s="14">
        <f>IF(I28="",0,INT(MID(I28,1,1)))</f>
        <v>5</v>
      </c>
      <c r="W28" s="14">
        <f>IF(I28="",0,INT(MID(I28,3,1)))</f>
        <v>0</v>
      </c>
    </row>
    <row r="29" spans="1:23" s="14" customFormat="1" ht="18" customHeight="1" x14ac:dyDescent="0.15">
      <c r="A29" s="70"/>
      <c r="B29" s="141"/>
      <c r="C29" s="49" t="s">
        <v>8</v>
      </c>
      <c r="D29" s="90" t="s">
        <v>83</v>
      </c>
      <c r="E29" s="80" t="str">
        <f>IF(F28="","",MID(F28,3,1)&amp;"－"&amp;MID(F28,1,1)&amp;MID(F28,4,4))</f>
        <v>２－３</v>
      </c>
      <c r="F29" s="31"/>
      <c r="G29" s="79" t="s">
        <v>158</v>
      </c>
      <c r="H29" s="79" t="s">
        <v>155</v>
      </c>
      <c r="I29" s="85" t="s">
        <v>158</v>
      </c>
      <c r="J29" s="12" t="str">
        <f>IF(AND(E29="",F29="",G29="",H29="",I29=""),"",IF(N29&gt;2,1,0)+IF(P29&gt;2,1,0)+IF(R29&gt;2,1,0)+IF(T29&gt;2,1,0)+IF(V29&gt;2,1,0)&amp;"-"&amp;IF(O29&gt;2,1,0)+IF(Q29&gt;2,1,0)+IF(S29&gt;2,1,0)+IF(U29&gt;2,1,0)+IF(W29&gt;2,1,0)&amp;"("&amp;N29+P29+R29+T29+V29&amp;"-"&amp;O29+Q29+S29+U29+W29&amp;")")</f>
        <v>3-1(15-5)</v>
      </c>
      <c r="K29" s="17">
        <v>2</v>
      </c>
      <c r="L29" s="50" t="str">
        <f t="shared" si="3"/>
        <v/>
      </c>
      <c r="N29" s="14">
        <f>IF(E29="",0,INT(MID(E29,1,1)))</f>
        <v>2</v>
      </c>
      <c r="O29" s="14">
        <f>IF(E29="",0,INT(MID(E29,3,1)))</f>
        <v>3</v>
      </c>
      <c r="P29" s="14">
        <f>IF(F29="",0,INT(MID(F29,1,1)))</f>
        <v>0</v>
      </c>
      <c r="Q29" s="14">
        <f>IF(F29="",0,INT(MID(F29,3,1)))</f>
        <v>0</v>
      </c>
      <c r="R29" s="14">
        <f>IF(G29="",0,INT(MID(G29,1,1)))</f>
        <v>4</v>
      </c>
      <c r="S29" s="14">
        <f>IF(G29="",0,INT(MID(G29,3,1)))</f>
        <v>1</v>
      </c>
      <c r="T29" s="14">
        <f>IF(H29="",0,INT(MID(H29,1,1)))</f>
        <v>5</v>
      </c>
      <c r="U29" s="14">
        <f>IF(H29="",0,INT(MID(H29,3,1)))</f>
        <v>0</v>
      </c>
      <c r="V29" s="14">
        <f>IF(I29="",0,INT(MID(I29,1,1)))</f>
        <v>4</v>
      </c>
      <c r="W29" s="14">
        <f>IF(I29="",0,INT(MID(I29,3,1)))</f>
        <v>1</v>
      </c>
    </row>
    <row r="30" spans="1:23" s="14" customFormat="1" ht="18" customHeight="1" x14ac:dyDescent="0.15">
      <c r="A30" s="70"/>
      <c r="B30" s="141"/>
      <c r="C30" s="100" t="s">
        <v>41</v>
      </c>
      <c r="D30" s="90" t="s">
        <v>128</v>
      </c>
      <c r="E30" s="80" t="str">
        <f>IF(G28="","",MID(G28,3,1)&amp;"－"&amp;MID(G28,1,1)&amp;MID(G28,4,4))</f>
        <v>１－４</v>
      </c>
      <c r="F30" s="80" t="str">
        <f>IF(G29="","",MID(G29,3,1)&amp;"－"&amp;MID(G29,1,1)&amp;MID(G29,4,4))</f>
        <v>１－４</v>
      </c>
      <c r="G30" s="30"/>
      <c r="H30" s="79" t="s">
        <v>155</v>
      </c>
      <c r="I30" s="79" t="s">
        <v>162</v>
      </c>
      <c r="J30" s="12" t="str">
        <f>IF(AND(E30="",F30="",G30="",H30="",I30=""),"",IF(N30&gt;2,1,0)+IF(P30&gt;2,1,0)+IF(R30&gt;2,1,0)+IF(T30&gt;2,1,0)+IF(V30&gt;2,1,0)&amp;"-"&amp;IF(O30&gt;2,1,0)+IF(Q30&gt;2,1,0)+IF(S30&gt;2,1,0)+IF(U30&gt;2,1,0)+IF(W30&gt;2,1,0)&amp;"("&amp;N30+P30+R30+T30+V30&amp;"-"&amp;O30+Q30+S30+U30+W30&amp;")")</f>
        <v>1-3(9-11)</v>
      </c>
      <c r="K30" s="17">
        <v>4</v>
      </c>
      <c r="L30" s="50" t="str">
        <f t="shared" si="3"/>
        <v/>
      </c>
      <c r="N30" s="14">
        <f>IF(E30="",0,INT(MID(E30,1,1)))</f>
        <v>1</v>
      </c>
      <c r="O30" s="14">
        <f>IF(E30="",0,INT(MID(E30,3,1)))</f>
        <v>4</v>
      </c>
      <c r="P30" s="14">
        <f>IF(F30="",0,INT(MID(F30,1,1)))</f>
        <v>1</v>
      </c>
      <c r="Q30" s="14">
        <f>IF(F30="",0,INT(MID(F30,3,1)))</f>
        <v>4</v>
      </c>
      <c r="R30" s="14">
        <f>IF(G30="",0,INT(MID(G30,1,1)))</f>
        <v>0</v>
      </c>
      <c r="S30" s="14">
        <f>IF(G30="",0,INT(MID(G30,3,1)))</f>
        <v>0</v>
      </c>
      <c r="T30" s="14">
        <f>IF(H30="",0,INT(MID(H30,1,1)))</f>
        <v>5</v>
      </c>
      <c r="U30" s="14">
        <f>IF(H30="",0,INT(MID(H30,3,1)))</f>
        <v>0</v>
      </c>
      <c r="V30" s="14">
        <f>IF(I30="",0,INT(MID(I30,1,1)))</f>
        <v>2</v>
      </c>
      <c r="W30" s="14">
        <f>IF(I30="",0,INT(MID(I30,3,1)))</f>
        <v>3</v>
      </c>
    </row>
    <row r="31" spans="1:23" s="14" customFormat="1" ht="18" customHeight="1" x14ac:dyDescent="0.15">
      <c r="A31" s="70"/>
      <c r="B31" s="141"/>
      <c r="C31" s="49" t="s">
        <v>42</v>
      </c>
      <c r="D31" s="99" t="s">
        <v>126</v>
      </c>
      <c r="E31" s="80" t="str">
        <f>IF(H28="","",MID(H28,3,1)&amp;"－"&amp;MID(H28,1,1)&amp;MID(H28,4,4))</f>
        <v>０－５</v>
      </c>
      <c r="F31" s="80" t="str">
        <f>IF(H29="","",MID(H29,3,1)&amp;"－"&amp;MID(H29,1,1)&amp;MID(H29,4,4))</f>
        <v>０－５</v>
      </c>
      <c r="G31" s="80" t="str">
        <f>IF(H30="","",MID(H30,3,1)&amp;"－"&amp;MID(H30,1,1)&amp;MID(H30,4,4))</f>
        <v>０－５</v>
      </c>
      <c r="H31" s="31"/>
      <c r="I31" s="79" t="s">
        <v>164</v>
      </c>
      <c r="J31" s="12" t="str">
        <f>IF(AND(E31="",F31="",G31="",H31="",I31=""),"",IF(N31&gt;2,1,0)+IF(P31&gt;2,1,0)+IF(R31&gt;2,1,0)+IF(T31&gt;2,1,0)+IF(V31&gt;2,1,0)&amp;"-"&amp;IF(O31&gt;2,1,0)+IF(Q31&gt;2,1,0)+IF(S31&gt;2,1,0)+IF(U31&gt;2,1,0)+IF(W31&gt;2,1,0)&amp;"("&amp;N31+P31+R31+T31+V31&amp;"-"&amp;O31+Q31+S31+U31+W31&amp;")")</f>
        <v>0-4(1-19)</v>
      </c>
      <c r="K31" s="17">
        <v>5</v>
      </c>
      <c r="L31" s="50" t="str">
        <f t="shared" si="3"/>
        <v/>
      </c>
      <c r="N31" s="14">
        <f>IF(E31="",0,INT(MID(E31,1,1)))</f>
        <v>0</v>
      </c>
      <c r="O31" s="14">
        <f>IF(E31="",0,INT(MID(E31,3,1)))</f>
        <v>5</v>
      </c>
      <c r="P31" s="14">
        <f>IF(F31="",0,INT(MID(F31,1,1)))</f>
        <v>0</v>
      </c>
      <c r="Q31" s="14">
        <f>IF(F31="",0,INT(MID(F31,3,1)))</f>
        <v>5</v>
      </c>
      <c r="R31" s="14">
        <f>IF(G31="",0,INT(MID(G31,1,1)))</f>
        <v>0</v>
      </c>
      <c r="S31" s="14">
        <f>IF(G31="",0,INT(MID(G31,3,1)))</f>
        <v>5</v>
      </c>
      <c r="T31" s="14">
        <f>IF(H31="",0,INT(MID(H31,1,1)))</f>
        <v>0</v>
      </c>
      <c r="U31" s="14">
        <f>IF(H31="",0,INT(MID(H31,3,1)))</f>
        <v>0</v>
      </c>
      <c r="V31" s="14">
        <f>IF(I31="",0,INT(MID(I31,1,1)))</f>
        <v>1</v>
      </c>
      <c r="W31" s="14">
        <f>IF(I31="",0,INT(MID(I31,3,1)))</f>
        <v>4</v>
      </c>
    </row>
    <row r="32" spans="1:23" s="14" customFormat="1" ht="18" customHeight="1" thickBot="1" x14ac:dyDescent="0.2">
      <c r="A32" s="70"/>
      <c r="B32" s="142"/>
      <c r="C32" s="125" t="s">
        <v>9</v>
      </c>
      <c r="D32" s="143" t="s">
        <v>119</v>
      </c>
      <c r="E32" s="82" t="str">
        <f>IF(I28="","",MID(I28,3,1)&amp;"－"&amp;MID(I28,1,1)&amp;MID(I28,4,4))</f>
        <v>０－５</v>
      </c>
      <c r="F32" s="82" t="str">
        <f>IF(I29="","",MID(I29,3,1)&amp;"－"&amp;MID(I29,1,1)&amp;MID(I29,4,4))</f>
        <v>１－４</v>
      </c>
      <c r="G32" s="82" t="str">
        <f>IF(I30="","",MID(I30,3,1)&amp;"－"&amp;MID(I30,1,1)&amp;MID(I30,4,4))</f>
        <v>３－２</v>
      </c>
      <c r="H32" s="82" t="str">
        <f>IF(I31="","",MID(I31,3,1)&amp;"－"&amp;MID(I31,1,1)&amp;MID(I31,4,4))</f>
        <v>４－１</v>
      </c>
      <c r="I32" s="32"/>
      <c r="J32" s="13" t="str">
        <f>IF(AND(E32="",F32="",G32="",H32="",I32=""),"",IF(N32&gt;2,1,0)+IF(P32&gt;2,1,0)+IF(R32&gt;2,1,0)+IF(T32&gt;2,1,0)+IF(V32&gt;2,1,0)&amp;"-"&amp;IF(O32&gt;2,1,0)+IF(Q32&gt;2,1,0)+IF(S32&gt;2,1,0)+IF(U32&gt;2,1,0)+IF(W32&gt;2,1,0)&amp;"("&amp;N32+P32+R32+T32+V32&amp;"-"&amp;O32+Q32+S32+U32+W32&amp;")")</f>
        <v>2-2(8-12)</v>
      </c>
      <c r="K32" s="18">
        <v>3</v>
      </c>
      <c r="L32" s="50" t="str">
        <f t="shared" si="3"/>
        <v/>
      </c>
      <c r="N32" s="14">
        <f>IF(E32="",0,INT(MID(E32,1,1)))</f>
        <v>0</v>
      </c>
      <c r="O32" s="14">
        <f>IF(E32="",0,INT(MID(E32,3,1)))</f>
        <v>5</v>
      </c>
      <c r="P32" s="14">
        <f>IF(F32="",0,INT(MID(F32,1,1)))</f>
        <v>1</v>
      </c>
      <c r="Q32" s="14">
        <f>IF(F32="",0,INT(MID(F32,3,1)))</f>
        <v>4</v>
      </c>
      <c r="R32" s="14">
        <f>IF(G32="",0,INT(MID(G32,1,1)))</f>
        <v>3</v>
      </c>
      <c r="S32" s="14">
        <f>IF(G32="",0,INT(MID(G32,3,1)))</f>
        <v>2</v>
      </c>
      <c r="T32" s="14">
        <f>IF(H32="",0,INT(MID(H32,1,1)))</f>
        <v>4</v>
      </c>
      <c r="U32" s="14">
        <f>IF(H32="",0,INT(MID(H32,3,1)))</f>
        <v>1</v>
      </c>
      <c r="V32" s="14">
        <f>IF(I32="",0,INT(MID(I32,1,1)))</f>
        <v>0</v>
      </c>
      <c r="W32" s="14">
        <f>IF(I32="",0,INT(MID(I32,3,1)))</f>
        <v>0</v>
      </c>
    </row>
    <row r="33" spans="1:26" s="14" customFormat="1" ht="18" customHeight="1" thickBot="1" x14ac:dyDescent="0.2">
      <c r="B33" s="1"/>
      <c r="C33" s="45"/>
      <c r="D33" s="72"/>
      <c r="E33" s="45"/>
      <c r="F33" s="45"/>
      <c r="G33" s="45"/>
      <c r="H33" s="45"/>
      <c r="I33" s="45"/>
      <c r="J33" s="26"/>
      <c r="K33" s="26"/>
    </row>
    <row r="34" spans="1:26" s="14" customFormat="1" ht="18" customHeight="1" thickBot="1" x14ac:dyDescent="0.2">
      <c r="B34" s="196" t="s">
        <v>141</v>
      </c>
      <c r="C34" s="197"/>
      <c r="D34" s="197"/>
      <c r="E34" s="15" t="str">
        <f>D35</f>
        <v>日立ソリューションズC</v>
      </c>
      <c r="F34" s="84" t="str">
        <f>D36</f>
        <v>横浜市水道局B</v>
      </c>
      <c r="G34" s="15" t="str">
        <f>D37</f>
        <v>三菱ケミカルSIC-A</v>
      </c>
      <c r="H34" s="15" t="str">
        <f>D38</f>
        <v>NECソリューションイノベータD</v>
      </c>
      <c r="I34" s="15" t="str">
        <f>D39</f>
        <v>中外製薬</v>
      </c>
      <c r="J34" s="15" t="s">
        <v>10</v>
      </c>
      <c r="K34" s="25" t="s">
        <v>2</v>
      </c>
      <c r="L34" s="86"/>
      <c r="N34" s="14" t="s">
        <v>165</v>
      </c>
      <c r="O34" s="14" t="s">
        <v>166</v>
      </c>
      <c r="P34" s="14" t="s">
        <v>165</v>
      </c>
      <c r="Q34" s="14" t="s">
        <v>166</v>
      </c>
      <c r="R34" s="14" t="s">
        <v>165</v>
      </c>
      <c r="S34" s="14" t="s">
        <v>166</v>
      </c>
      <c r="T34" s="14" t="s">
        <v>165</v>
      </c>
      <c r="U34" s="14" t="s">
        <v>166</v>
      </c>
      <c r="V34" s="14" t="s">
        <v>165</v>
      </c>
      <c r="W34" s="14" t="s">
        <v>166</v>
      </c>
    </row>
    <row r="35" spans="1:26" s="14" customFormat="1" ht="18" customHeight="1" thickTop="1" x14ac:dyDescent="0.15">
      <c r="A35" s="70"/>
      <c r="B35" s="140" t="s">
        <v>143</v>
      </c>
      <c r="C35" s="49" t="s">
        <v>7</v>
      </c>
      <c r="D35" s="91" t="s">
        <v>117</v>
      </c>
      <c r="E35" s="31"/>
      <c r="F35" s="79" t="s">
        <v>164</v>
      </c>
      <c r="G35" s="79" t="s">
        <v>158</v>
      </c>
      <c r="H35" s="79" t="s">
        <v>155</v>
      </c>
      <c r="I35" s="87" t="s">
        <v>162</v>
      </c>
      <c r="J35" s="11" t="str">
        <f>IF(AND(E35="",F35="",G35="",H35="",I35=""),"",IF(N35&gt;2,1,0)+IF(P35&gt;2,1,0)+IF(R35&gt;2,1,0)+IF(T35&gt;2,1,0)+IF(V35&gt;2,1,0)&amp;"-"&amp;IF(O35&gt;2,1,0)+IF(Q35&gt;2,1,0)+IF(S35&gt;2,1,0)+IF(U35&gt;2,1,0)+IF(W35&gt;2,1,0)&amp;"("&amp;N35+P35+R35+T35+V35&amp;"-"&amp;O35+Q35+S35+U35+W35&amp;")")</f>
        <v>2-2(12-8)</v>
      </c>
      <c r="K35" s="16">
        <v>3</v>
      </c>
      <c r="L35" s="50" t="str">
        <f>IF(K35=1,"決勝T","")</f>
        <v/>
      </c>
      <c r="N35" s="14">
        <f>IF(E35="",0,INT(MID(E35,1,1)))</f>
        <v>0</v>
      </c>
      <c r="O35" s="14">
        <f>IF(E35="",0,INT(MID(E35,3,1)))</f>
        <v>0</v>
      </c>
      <c r="P35" s="14">
        <f>IF(F35="",0,INT(MID(F35,1,1)))</f>
        <v>1</v>
      </c>
      <c r="Q35" s="14">
        <f>IF(F35="",0,INT(MID(F35,3,1)))</f>
        <v>4</v>
      </c>
      <c r="R35" s="14">
        <f>IF(G35="",0,INT(MID(G35,1,1)))</f>
        <v>4</v>
      </c>
      <c r="S35" s="14">
        <f>IF(G35="",0,INT(MID(G35,3,1)))</f>
        <v>1</v>
      </c>
      <c r="T35" s="14">
        <f>IF(H35="",0,INT(MID(H35,1,1)))</f>
        <v>5</v>
      </c>
      <c r="U35" s="14">
        <f>IF(H35="",0,INT(MID(H35,3,1)))</f>
        <v>0</v>
      </c>
      <c r="V35" s="14">
        <f>IF(I35="",0,INT(MID(I35,1,1)))</f>
        <v>2</v>
      </c>
      <c r="W35" s="14">
        <f>IF(I35="",0,INT(MID(I35,3,1)))</f>
        <v>3</v>
      </c>
      <c r="Y35" s="154"/>
    </row>
    <row r="36" spans="1:26" s="14" customFormat="1" ht="18" customHeight="1" x14ac:dyDescent="0.15">
      <c r="A36" s="70"/>
      <c r="B36" s="141"/>
      <c r="C36" s="49" t="s">
        <v>8</v>
      </c>
      <c r="D36" s="90" t="s">
        <v>85</v>
      </c>
      <c r="E36" s="80" t="str">
        <f>IF(F35="","",MID(F35,3,1)&amp;"－"&amp;MID(F35,1,1)&amp;MID(F35,4,4))</f>
        <v>４－１</v>
      </c>
      <c r="F36" s="31"/>
      <c r="G36" s="79" t="s">
        <v>154</v>
      </c>
      <c r="H36" s="79" t="s">
        <v>155</v>
      </c>
      <c r="I36" s="85" t="s">
        <v>164</v>
      </c>
      <c r="J36" s="12" t="str">
        <f>IF(AND(E36="",F36="",G36="",H36="",I36=""),"",IF(N36&gt;2,1,0)+IF(P36&gt;2,1,0)+IF(R36&gt;2,1,0)+IF(T36&gt;2,1,0)+IF(V36&gt;2,1,0)&amp;"-"&amp;IF(O36&gt;2,1,0)+IF(Q36&gt;2,1,0)+IF(S36&gt;2,1,0)+IF(U36&gt;2,1,0)+IF(W36&gt;2,1,0)&amp;"("&amp;N36+P36+R36+T36+V36&amp;"-"&amp;O36+Q36+S36+U36+W36&amp;")")</f>
        <v>3-1(13-7)</v>
      </c>
      <c r="K36" s="17">
        <v>2</v>
      </c>
      <c r="L36" s="50" t="str">
        <f>IF(K36=1,"決勝T","")</f>
        <v/>
      </c>
      <c r="N36" s="14">
        <f>IF(E36="",0,INT(MID(E36,1,1)))</f>
        <v>4</v>
      </c>
      <c r="O36" s="14">
        <f>IF(E36="",0,INT(MID(E36,3,1)))</f>
        <v>1</v>
      </c>
      <c r="P36" s="14">
        <f>IF(F36="",0,INT(MID(F36,1,1)))</f>
        <v>0</v>
      </c>
      <c r="Q36" s="14">
        <f>IF(F36="",0,INT(MID(F36,3,1)))</f>
        <v>0</v>
      </c>
      <c r="R36" s="14">
        <f>IF(G36="",0,INT(MID(G36,1,1)))</f>
        <v>3</v>
      </c>
      <c r="S36" s="14">
        <f>IF(G36="",0,INT(MID(G36,3,1)))</f>
        <v>2</v>
      </c>
      <c r="T36" s="14">
        <f>IF(H36="",0,INT(MID(H36,1,1)))</f>
        <v>5</v>
      </c>
      <c r="U36" s="14">
        <f>IF(H36="",0,INT(MID(H36,3,1)))</f>
        <v>0</v>
      </c>
      <c r="V36" s="14">
        <f>IF(I36="",0,INT(MID(I36,1,1)))</f>
        <v>1</v>
      </c>
      <c r="W36" s="14">
        <f>IF(I36="",0,INT(MID(I36,3,1)))</f>
        <v>4</v>
      </c>
    </row>
    <row r="37" spans="1:26" s="14" customFormat="1" ht="18" customHeight="1" x14ac:dyDescent="0.15">
      <c r="A37" s="70"/>
      <c r="B37" s="141"/>
      <c r="C37" s="100" t="s">
        <v>41</v>
      </c>
      <c r="D37" s="90" t="s">
        <v>121</v>
      </c>
      <c r="E37" s="80" t="str">
        <f>IF(G35="","",MID(G35,3,1)&amp;"－"&amp;MID(G35,1,1)&amp;MID(G35,4,4))</f>
        <v>１－４</v>
      </c>
      <c r="F37" s="80" t="str">
        <f>IF(G36="","",MID(G36,3,1)&amp;"－"&amp;MID(G36,1,1)&amp;MID(G36,4,4))</f>
        <v>２－３</v>
      </c>
      <c r="G37" s="30"/>
      <c r="H37" s="79" t="s">
        <v>154</v>
      </c>
      <c r="I37" s="79" t="s">
        <v>164</v>
      </c>
      <c r="J37" s="12" t="str">
        <f>IF(AND(E37="",F37="",G37="",H37="",I37=""),"",IF(N37&gt;2,1,0)+IF(P37&gt;2,1,0)+IF(R37&gt;2,1,0)+IF(T37&gt;2,1,0)+IF(V37&gt;2,1,0)&amp;"-"&amp;IF(O37&gt;2,1,0)+IF(Q37&gt;2,1,0)+IF(S37&gt;2,1,0)+IF(U37&gt;2,1,0)+IF(W37&gt;2,1,0)&amp;"("&amp;N37+P37+R37+T37+V37&amp;"-"&amp;O37+Q37+S37+U37+W37&amp;")")</f>
        <v>1-3(7-13)</v>
      </c>
      <c r="K37" s="17">
        <v>4</v>
      </c>
      <c r="L37" s="50" t="str">
        <f>IF(K37=1,"決勝T","")</f>
        <v/>
      </c>
      <c r="N37" s="14">
        <f>IF(E37="",0,INT(MID(E37,1,1)))</f>
        <v>1</v>
      </c>
      <c r="O37" s="14">
        <f>IF(E37="",0,INT(MID(E37,3,1)))</f>
        <v>4</v>
      </c>
      <c r="P37" s="14">
        <f>IF(F37="",0,INT(MID(F37,1,1)))</f>
        <v>2</v>
      </c>
      <c r="Q37" s="14">
        <f>IF(F37="",0,INT(MID(F37,3,1)))</f>
        <v>3</v>
      </c>
      <c r="R37" s="14">
        <f>IF(G37="",0,INT(MID(G37,1,1)))</f>
        <v>0</v>
      </c>
      <c r="S37" s="14">
        <f>IF(G37="",0,INT(MID(G37,3,1)))</f>
        <v>0</v>
      </c>
      <c r="T37" s="14">
        <f>IF(H37="",0,INT(MID(H37,1,1)))</f>
        <v>3</v>
      </c>
      <c r="U37" s="14">
        <f>IF(H37="",0,INT(MID(H37,3,1)))</f>
        <v>2</v>
      </c>
      <c r="V37" s="14">
        <f>IF(I37="",0,INT(MID(I37,1,1)))</f>
        <v>1</v>
      </c>
      <c r="W37" s="14">
        <f>IF(I37="",0,INT(MID(I37,3,1)))</f>
        <v>4</v>
      </c>
    </row>
    <row r="38" spans="1:26" s="14" customFormat="1" ht="18" customHeight="1" x14ac:dyDescent="0.15">
      <c r="A38" s="70"/>
      <c r="B38" s="141"/>
      <c r="C38" s="49" t="s">
        <v>42</v>
      </c>
      <c r="D38" s="99" t="s">
        <v>84</v>
      </c>
      <c r="E38" s="80" t="str">
        <f>IF(H35="","",MID(H35,3,1)&amp;"－"&amp;MID(H35,1,1)&amp;MID(H35,4,4))</f>
        <v>０－５</v>
      </c>
      <c r="F38" s="80" t="str">
        <f>IF(H36="","",MID(H36,3,1)&amp;"－"&amp;MID(H36,1,1)&amp;MID(H36,4,4))</f>
        <v>０－５</v>
      </c>
      <c r="G38" s="80" t="str">
        <f>IF(H37="","",MID(H37,3,1)&amp;"－"&amp;MID(H37,1,1)&amp;MID(H37,4,4))</f>
        <v>２－３</v>
      </c>
      <c r="H38" s="31"/>
      <c r="I38" s="79" t="s">
        <v>164</v>
      </c>
      <c r="J38" s="12" t="str">
        <f>IF(AND(E38="",F38="",G38="",H38="",I38=""),"",IF(N38&gt;2,1,0)+IF(P38&gt;2,1,0)+IF(R38&gt;2,1,0)+IF(T38&gt;2,1,0)+IF(V38&gt;2,1,0)&amp;"-"&amp;IF(O38&gt;2,1,0)+IF(Q38&gt;2,1,0)+IF(S38&gt;2,1,0)+IF(U38&gt;2,1,0)+IF(W38&gt;2,1,0)&amp;"("&amp;N38+P38+R38+T38+V38&amp;"-"&amp;O38+Q38+S38+U38+W38&amp;")")</f>
        <v>0-4(3-17)</v>
      </c>
      <c r="K38" s="17">
        <v>5</v>
      </c>
      <c r="L38" s="50" t="str">
        <f>IF(K38=1,"決勝T","")</f>
        <v/>
      </c>
      <c r="N38" s="14">
        <f>IF(E38="",0,INT(MID(E38,1,1)))</f>
        <v>0</v>
      </c>
      <c r="O38" s="14">
        <f>IF(E38="",0,INT(MID(E38,3,1)))</f>
        <v>5</v>
      </c>
      <c r="P38" s="14">
        <f>IF(F38="",0,INT(MID(F38,1,1)))</f>
        <v>0</v>
      </c>
      <c r="Q38" s="14">
        <f>IF(F38="",0,INT(MID(F38,3,1)))</f>
        <v>5</v>
      </c>
      <c r="R38" s="14">
        <f>IF(G38="",0,INT(MID(G38,1,1)))</f>
        <v>2</v>
      </c>
      <c r="S38" s="14">
        <f>IF(G38="",0,INT(MID(G38,3,1)))</f>
        <v>3</v>
      </c>
      <c r="T38" s="14">
        <f>IF(H38="",0,INT(MID(H38,1,1)))</f>
        <v>0</v>
      </c>
      <c r="U38" s="14">
        <f>IF(H38="",0,INT(MID(H38,3,1)))</f>
        <v>0</v>
      </c>
      <c r="V38" s="14">
        <f>IF(I38="",0,INT(MID(I38,1,1)))</f>
        <v>1</v>
      </c>
      <c r="W38" s="14">
        <f>IF(I38="",0,INT(MID(I38,3,1)))</f>
        <v>4</v>
      </c>
      <c r="Z38" s="154"/>
    </row>
    <row r="39" spans="1:26" s="14" customFormat="1" ht="18" customHeight="1" thickBot="1" x14ac:dyDescent="0.2">
      <c r="A39" s="70"/>
      <c r="B39" s="142"/>
      <c r="C39" s="125" t="s">
        <v>9</v>
      </c>
      <c r="D39" s="143" t="s">
        <v>150</v>
      </c>
      <c r="E39" s="82" t="str">
        <f>IF(I35="","",MID(I35,3,1)&amp;"－"&amp;MID(I35,1,1)&amp;MID(I35,4,4))</f>
        <v>３－２</v>
      </c>
      <c r="F39" s="82" t="str">
        <f>IF(I36="","",MID(I36,3,1)&amp;"－"&amp;MID(I36,1,1)&amp;MID(I36,4,4))</f>
        <v>４－１</v>
      </c>
      <c r="G39" s="82" t="str">
        <f>IF(I37="","",MID(I37,3,1)&amp;"－"&amp;MID(I37,1,1)&amp;MID(I37,4,4))</f>
        <v>４－１</v>
      </c>
      <c r="H39" s="82" t="str">
        <f>IF(I38="","",MID(I38,3,1)&amp;"－"&amp;MID(I38,1,1)&amp;MID(I38,4,4))</f>
        <v>４－１</v>
      </c>
      <c r="I39" s="32"/>
      <c r="J39" s="13" t="str">
        <f>IF(AND(E39="",F39="",G39="",H39="",I39=""),"",IF(N39&gt;2,1,0)+IF(P39&gt;2,1,0)+IF(R39&gt;2,1,0)+IF(T39&gt;2,1,0)+IF(V39&gt;2,1,0)&amp;"-"&amp;IF(O39&gt;2,1,0)+IF(Q39&gt;2,1,0)+IF(S39&gt;2,1,0)+IF(U39&gt;2,1,0)+IF(W39&gt;2,1,0)&amp;"("&amp;N39+P39+R39+T39+V39&amp;"-"&amp;O39+Q39+S39+U39+W39&amp;")")</f>
        <v>4-0(15-5)</v>
      </c>
      <c r="K39" s="18">
        <v>1</v>
      </c>
      <c r="L39" s="50" t="str">
        <f>IF(K39=1,"決勝T","")</f>
        <v>決勝T</v>
      </c>
      <c r="N39" s="14">
        <f>IF(E39="",0,INT(MID(E39,1,1)))</f>
        <v>3</v>
      </c>
      <c r="O39" s="14">
        <f>IF(E39="",0,INT(MID(E39,3,1)))</f>
        <v>2</v>
      </c>
      <c r="P39" s="14">
        <f>IF(F39="",0,INT(MID(F39,1,1)))</f>
        <v>4</v>
      </c>
      <c r="Q39" s="14">
        <f>IF(F39="",0,INT(MID(F39,3,1)))</f>
        <v>1</v>
      </c>
      <c r="R39" s="14">
        <f>IF(G39="",0,INT(MID(G39,1,1)))</f>
        <v>4</v>
      </c>
      <c r="S39" s="14">
        <f>IF(G39="",0,INT(MID(G39,3,1)))</f>
        <v>1</v>
      </c>
      <c r="T39" s="14">
        <f>IF(H39="",0,INT(MID(H39,1,1)))</f>
        <v>4</v>
      </c>
      <c r="U39" s="14">
        <f>IF(H39="",0,INT(MID(H39,3,1)))</f>
        <v>1</v>
      </c>
      <c r="V39" s="14">
        <f>IF(I39="",0,INT(MID(I39,1,1)))</f>
        <v>0</v>
      </c>
      <c r="W39" s="14">
        <f>IF(I39="",0,INT(MID(I39,3,1)))</f>
        <v>0</v>
      </c>
    </row>
  </sheetData>
  <mergeCells count="9">
    <mergeCell ref="B34:D34"/>
    <mergeCell ref="B27:D27"/>
    <mergeCell ref="B7:B11"/>
    <mergeCell ref="B21:B25"/>
    <mergeCell ref="I2:K2"/>
    <mergeCell ref="B6:D6"/>
    <mergeCell ref="B13:D13"/>
    <mergeCell ref="B14:B18"/>
    <mergeCell ref="B20:D20"/>
  </mergeCells>
  <phoneticPr fontId="2"/>
  <conditionalFormatting sqref="J14:L18 C18:D18 C17 J21:L25 C25:D25 C23:C24 J7:L11 C7:D11 C30:C32 J28:L32">
    <cfRule type="expression" dxfId="47" priority="46" stopIfTrue="1">
      <formula>$L7="決勝T"</formula>
    </cfRule>
  </conditionalFormatting>
  <conditionalFormatting sqref="C14:D16">
    <cfRule type="expression" dxfId="46" priority="43" stopIfTrue="1">
      <formula>$L14="決勝T"</formula>
    </cfRule>
  </conditionalFormatting>
  <conditionalFormatting sqref="C21:D22">
    <cfRule type="expression" dxfId="45" priority="42" stopIfTrue="1">
      <formula>$L21="決勝T"</formula>
    </cfRule>
  </conditionalFormatting>
  <conditionalFormatting sqref="D23">
    <cfRule type="expression" dxfId="44" priority="33" stopIfTrue="1">
      <formula>$K23="決勝T"</formula>
    </cfRule>
  </conditionalFormatting>
  <conditionalFormatting sqref="D24">
    <cfRule type="expression" dxfId="43" priority="29" stopIfTrue="1">
      <formula>$L24="決勝T"</formula>
    </cfRule>
  </conditionalFormatting>
  <conditionalFormatting sqref="D10">
    <cfRule type="expression" dxfId="42" priority="22" stopIfTrue="1">
      <formula>$L10="決勝T"</formula>
    </cfRule>
  </conditionalFormatting>
  <conditionalFormatting sqref="D17">
    <cfRule type="expression" dxfId="41" priority="21" stopIfTrue="1">
      <formula>$L17="決勝T"</formula>
    </cfRule>
  </conditionalFormatting>
  <conditionalFormatting sqref="C28:C29">
    <cfRule type="expression" dxfId="40" priority="20" stopIfTrue="1">
      <formula>$L28="決勝T"</formula>
    </cfRule>
  </conditionalFormatting>
  <conditionalFormatting sqref="D9">
    <cfRule type="expression" dxfId="39" priority="16" stopIfTrue="1">
      <formula>$L9="決勝T"</formula>
    </cfRule>
  </conditionalFormatting>
  <conditionalFormatting sqref="D28:D30 D32">
    <cfRule type="expression" dxfId="38" priority="15" stopIfTrue="1">
      <formula>$K28="決勝T"</formula>
    </cfRule>
  </conditionalFormatting>
  <conditionalFormatting sqref="D31">
    <cfRule type="expression" dxfId="37" priority="14" stopIfTrue="1">
      <formula>$K31="決勝T"</formula>
    </cfRule>
  </conditionalFormatting>
  <conditionalFormatting sqref="C37:C39 J35:K39">
    <cfRule type="expression" dxfId="36" priority="6" stopIfTrue="1">
      <formula>$L35="決勝T"</formula>
    </cfRule>
  </conditionalFormatting>
  <conditionalFormatting sqref="C35:C36">
    <cfRule type="expression" dxfId="35" priority="5" stopIfTrue="1">
      <formula>$L35="決勝T"</formula>
    </cfRule>
  </conditionalFormatting>
  <conditionalFormatting sqref="D35:D37 D39">
    <cfRule type="expression" dxfId="34" priority="4" stopIfTrue="1">
      <formula>$K35="決勝T"</formula>
    </cfRule>
  </conditionalFormatting>
  <conditionalFormatting sqref="D38">
    <cfRule type="expression" dxfId="33" priority="3" stopIfTrue="1">
      <formula>$K38="決勝T"</formula>
    </cfRule>
  </conditionalFormatting>
  <conditionalFormatting sqref="L35:L39">
    <cfRule type="expression" dxfId="32" priority="1" stopIfTrue="1">
      <formula>$L35="決勝T"</formula>
    </cfRule>
  </conditionalFormatting>
  <dataValidations count="2">
    <dataValidation type="list" showInputMessage="1" showErrorMessage="1" sqref="K7:K11 K14:K18 K21:K25 K28:K32 K35:K39">
      <formula1>"1,2,3,4,5"</formula1>
    </dataValidation>
    <dataValidation type="list" allowBlank="1" showInputMessage="1" showErrorMessage="1" sqref="G8 F7:H7 H8:H9 I7:I10 G15 F14:H14 H15:H16 I14:I17 G22 F21:H21 H22:H23 I21:I24 G29 F28:H28 H29:H30 I28:I31 G36 F35:H35 H36:H37 I35:I38 G10">
      <formula1>"５－０（ＷＯ),５－０,４－１,３－２,２－３,１－４,０－５,０－５（ＷＯ）"</formula1>
    </dataValidation>
  </dataValidations>
  <pageMargins left="0" right="0" top="0.5" bottom="0" header="0.51181102362204722" footer="0.51181102362204722"/>
  <pageSetup paperSize="9" scale="7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115" zoomScaleNormal="115" zoomScaleSheetLayoutView="90" workbookViewId="0">
      <selection activeCell="K14" sqref="K14"/>
    </sheetView>
  </sheetViews>
  <sheetFormatPr defaultRowHeight="13.5" x14ac:dyDescent="0.15"/>
  <cols>
    <col min="1" max="1" width="2.375" customWidth="1"/>
    <col min="2" max="2" width="4.5" customWidth="1"/>
    <col min="3" max="3" width="4.375" style="44" customWidth="1"/>
    <col min="4" max="4" width="29.25" style="26" customWidth="1"/>
    <col min="5" max="8" width="13.75" style="41" customWidth="1"/>
    <col min="9" max="9" width="13.75" customWidth="1"/>
    <col min="10" max="10" width="13.75" style="41" customWidth="1"/>
    <col min="11" max="11" width="8.75" customWidth="1"/>
    <col min="12" max="12" width="5.375" customWidth="1"/>
    <col min="13" max="20" width="6.375" hidden="1" customWidth="1"/>
  </cols>
  <sheetData>
    <row r="1" spans="1:21" ht="18" customHeight="1" x14ac:dyDescent="0.15"/>
    <row r="2" spans="1:21" ht="18" customHeight="1" x14ac:dyDescent="0.15">
      <c r="B2" s="1" t="s">
        <v>92</v>
      </c>
      <c r="I2" s="204"/>
      <c r="J2" s="204"/>
    </row>
    <row r="3" spans="1:21" ht="18" customHeight="1" x14ac:dyDescent="0.15">
      <c r="B3" s="1" t="s">
        <v>61</v>
      </c>
      <c r="G3" s="1"/>
    </row>
    <row r="4" spans="1:21" ht="18" customHeight="1" x14ac:dyDescent="0.15">
      <c r="B4" s="1" t="s">
        <v>151</v>
      </c>
    </row>
    <row r="5" spans="1:21" ht="18" customHeight="1" thickBot="1" x14ac:dyDescent="0.2">
      <c r="B5" s="52" t="s">
        <v>171</v>
      </c>
      <c r="D5" s="48"/>
    </row>
    <row r="6" spans="1:21" s="14" customFormat="1" ht="18" hidden="1" customHeight="1" thickBot="1" x14ac:dyDescent="0.2">
      <c r="B6" s="196" t="s">
        <v>50</v>
      </c>
      <c r="C6" s="197"/>
      <c r="D6" s="197"/>
      <c r="E6" s="15" t="str">
        <f>D7</f>
        <v>日揮HD A</v>
      </c>
      <c r="F6" s="15" t="str">
        <f>D8</f>
        <v>NECソリューションイノベータE</v>
      </c>
      <c r="G6" s="15" t="str">
        <f>D9</f>
        <v>大東建託横浜Ｂ</v>
      </c>
      <c r="H6" s="15" t="str">
        <f>D10</f>
        <v>ブリヂストンC</v>
      </c>
      <c r="I6" s="15" t="s">
        <v>10</v>
      </c>
      <c r="J6" s="25" t="s">
        <v>2</v>
      </c>
      <c r="K6" s="26" t="str">
        <f t="shared" ref="K6:K11" si="0">IF(J6=1,"決勝T","")</f>
        <v/>
      </c>
      <c r="M6" s="14" t="s">
        <v>43</v>
      </c>
      <c r="N6" s="14" t="s">
        <v>44</v>
      </c>
      <c r="O6" s="14" t="s">
        <v>43</v>
      </c>
      <c r="P6" s="14" t="s">
        <v>44</v>
      </c>
      <c r="Q6" s="14" t="s">
        <v>43</v>
      </c>
      <c r="R6" s="14" t="s">
        <v>44</v>
      </c>
      <c r="S6" s="14" t="s">
        <v>43</v>
      </c>
      <c r="T6" s="14" t="s">
        <v>44</v>
      </c>
    </row>
    <row r="7" spans="1:21" s="14" customFormat="1" ht="18" hidden="1" customHeight="1" thickBot="1" x14ac:dyDescent="0.2">
      <c r="A7" s="70"/>
      <c r="B7" s="201" t="s">
        <v>27</v>
      </c>
      <c r="C7" s="49" t="s">
        <v>7</v>
      </c>
      <c r="D7" s="91" t="s">
        <v>125</v>
      </c>
      <c r="E7" s="31"/>
      <c r="F7" s="79"/>
      <c r="G7" s="79"/>
      <c r="H7" s="79"/>
      <c r="I7" s="11" t="e">
        <f>IF(AND(E7="",F7="",G7="",H7="",#REF!=""),"",IF(M7&gt;2,1,0)+IF(O7&gt;2,1,0)+IF(Q7&gt;2,1,0)+IF(S7&gt;2,1,0)+IF(#REF!&gt;2,1,0)&amp;"-"&amp;IF(N7&gt;2,1,0)+IF(P7&gt;2,1,0)+IF(R7&gt;2,1,0)+IF(T7&gt;2,1,0)+IF(#REF!&gt;2,1,0)&amp;"("&amp;M7+O7+Q7+S7+#REF!&amp;"-"&amp;N7+P7+R7+T7+#REF!&amp;")")</f>
        <v>#REF!</v>
      </c>
      <c r="J7" s="16"/>
      <c r="K7" s="50" t="str">
        <f t="shared" si="0"/>
        <v/>
      </c>
      <c r="M7" s="14">
        <f>IF(E7="",0,INT(MID(E7,1,1)))</f>
        <v>0</v>
      </c>
      <c r="N7" s="14">
        <f>IF(E7="",0,INT(MID(E7,3,1)))</f>
        <v>0</v>
      </c>
      <c r="O7" s="14">
        <f>IF(F7="",0,INT(MID(F7,1,1)))</f>
        <v>0</v>
      </c>
      <c r="P7" s="14">
        <f>IF(F7="",0,INT(MID(F7,3,1)))</f>
        <v>0</v>
      </c>
      <c r="Q7" s="14">
        <f>IF(G7="",0,INT(MID(G7,1,1)))</f>
        <v>0</v>
      </c>
      <c r="R7" s="14">
        <f>IF(G7="",0,INT(MID(G7,3,1)))</f>
        <v>0</v>
      </c>
      <c r="S7" s="14">
        <f>IF(H7="",0,INT(MID(H7,1,1)))</f>
        <v>0</v>
      </c>
      <c r="T7" s="14">
        <f>IF(H7="",0,INT(MID(H7,3,1)))</f>
        <v>0</v>
      </c>
    </row>
    <row r="8" spans="1:21" s="14" customFormat="1" ht="18" hidden="1" customHeight="1" thickBot="1" x14ac:dyDescent="0.2">
      <c r="A8" s="70"/>
      <c r="B8" s="202"/>
      <c r="C8" s="49" t="s">
        <v>8</v>
      </c>
      <c r="D8" s="90" t="s">
        <v>88</v>
      </c>
      <c r="E8" s="80" t="str">
        <f>IF(F7="","",MID(F7,3,1)&amp;"－"&amp;MID(F7,1,1)&amp;MID(F7,4,4))</f>
        <v/>
      </c>
      <c r="F8" s="31"/>
      <c r="G8" s="79"/>
      <c r="H8" s="79"/>
      <c r="I8" s="12" t="e">
        <f>IF(AND(E8="",F8="",G8="",H8="",#REF!=""),"",IF(M8&gt;2,1,0)+IF(O8&gt;2,1,0)+IF(Q8&gt;2,1,0)+IF(S8&gt;2,1,0)+IF(#REF!&gt;2,1,0)&amp;"-"&amp;IF(N8&gt;2,1,0)+IF(P8&gt;2,1,0)+IF(R8&gt;2,1,0)+IF(T8&gt;2,1,0)+IF(#REF!&gt;2,1,0)&amp;"("&amp;M8+O8+Q8+S8+#REF!&amp;"-"&amp;N8+P8+R8+T8+#REF!&amp;")")</f>
        <v>#REF!</v>
      </c>
      <c r="J8" s="17"/>
      <c r="K8" s="50" t="str">
        <f t="shared" si="0"/>
        <v/>
      </c>
      <c r="M8" s="14">
        <f>IF(E8="",0,INT(MID(E8,1,1)))</f>
        <v>0</v>
      </c>
      <c r="N8" s="14">
        <f>IF(E8="",0,INT(MID(E8,3,1)))</f>
        <v>0</v>
      </c>
      <c r="O8" s="14">
        <f>IF(F8="",0,INT(MID(F8,1,1)))</f>
        <v>0</v>
      </c>
      <c r="P8" s="14">
        <f>IF(F8="",0,INT(MID(F8,3,1)))</f>
        <v>0</v>
      </c>
      <c r="Q8" s="14">
        <f>IF(G8="",0,INT(MID(G8,1,1)))</f>
        <v>0</v>
      </c>
      <c r="R8" s="14">
        <f>IF(G8="",0,INT(MID(G8,3,1)))</f>
        <v>0</v>
      </c>
      <c r="S8" s="14">
        <f>IF(H8="",0,INT(MID(H8,1,1)))</f>
        <v>0</v>
      </c>
      <c r="T8" s="14">
        <f>IF(H8="",0,INT(MID(H8,3,1)))</f>
        <v>0</v>
      </c>
    </row>
    <row r="9" spans="1:21" s="14" customFormat="1" ht="18" hidden="1" customHeight="1" thickBot="1" x14ac:dyDescent="0.2">
      <c r="A9" s="70"/>
      <c r="B9" s="202"/>
      <c r="C9" s="49" t="s">
        <v>41</v>
      </c>
      <c r="D9" s="90" t="s">
        <v>78</v>
      </c>
      <c r="E9" s="80" t="str">
        <f>IF(G7="","",MID(G7,3,1)&amp;"－"&amp;MID(G7,1,1)&amp;MID(G7,4,4))</f>
        <v/>
      </c>
      <c r="F9" s="80" t="str">
        <f>IF(G8="","",MID(G8,3,1)&amp;"－"&amp;MID(G8,1,1)&amp;MID(G8,4,4))</f>
        <v/>
      </c>
      <c r="G9" s="30"/>
      <c r="H9" s="79"/>
      <c r="I9" s="12" t="e">
        <f>IF(AND(E9="",F9="",G9="",H9="",#REF!=""),"",IF(M9&gt;2,1,0)+IF(O9&gt;2,1,0)+IF(Q9&gt;2,1,0)+IF(S9&gt;2,1,0)+IF(#REF!&gt;2,1,0)&amp;"-"&amp;IF(N9&gt;2,1,0)+IF(P9&gt;2,1,0)+IF(R9&gt;2,1,0)+IF(T9&gt;2,1,0)+IF(#REF!&gt;2,1,0)&amp;"("&amp;M9+O9+Q9+S9+#REF!&amp;"-"&amp;N9+P9+R9+T9+#REF!&amp;")")</f>
        <v>#REF!</v>
      </c>
      <c r="J9" s="17"/>
      <c r="K9" s="50" t="str">
        <f t="shared" si="0"/>
        <v/>
      </c>
      <c r="M9" s="14">
        <f>IF(E9="",0,INT(MID(E9,1,1)))</f>
        <v>0</v>
      </c>
      <c r="N9" s="14">
        <f>IF(E9="",0,INT(MID(E9,3,1)))</f>
        <v>0</v>
      </c>
      <c r="O9" s="14">
        <f>IF(F9="",0,INT(MID(F9,1,1)))</f>
        <v>0</v>
      </c>
      <c r="P9" s="14">
        <f>IF(F9="",0,INT(MID(F9,3,1)))</f>
        <v>0</v>
      </c>
      <c r="Q9" s="14">
        <f>IF(G9="",0,INT(MID(G9,1,1)))</f>
        <v>0</v>
      </c>
      <c r="R9" s="14">
        <f>IF(G9="",0,INT(MID(G9,3,1)))</f>
        <v>0</v>
      </c>
      <c r="S9" s="14">
        <f>IF(H9="",0,INT(MID(H9,1,1)))</f>
        <v>0</v>
      </c>
      <c r="T9" s="14">
        <f>IF(H9="",0,INT(MID(H9,3,1)))</f>
        <v>0</v>
      </c>
    </row>
    <row r="10" spans="1:21" s="14" customFormat="1" ht="18" hidden="1" customHeight="1" thickBot="1" x14ac:dyDescent="0.2">
      <c r="A10" s="70"/>
      <c r="B10" s="202"/>
      <c r="C10" s="49" t="s">
        <v>42</v>
      </c>
      <c r="D10" s="90" t="s">
        <v>87</v>
      </c>
      <c r="E10" s="80" t="str">
        <f>IF(H7="","",MID(H7,3,1)&amp;"－"&amp;MID(H7,1,1)&amp;MID(H7,4,4))</f>
        <v/>
      </c>
      <c r="F10" s="80" t="str">
        <f>IF(H8="","",MID(H8,3,1)&amp;"－"&amp;MID(H8,1,1)&amp;MID(H8,4,4))</f>
        <v/>
      </c>
      <c r="G10" s="80" t="str">
        <f>IF(H9="","",MID(H9,3,1)&amp;"－"&amp;MID(H9,1,1)&amp;MID(H9,4,4))</f>
        <v/>
      </c>
      <c r="H10" s="31"/>
      <c r="I10" s="12" t="e">
        <f>IF(AND(E10="",F10="",G10="",H10="",#REF!=""),"",IF(M10&gt;2,1,0)+IF(O10&gt;2,1,0)+IF(Q10&gt;2,1,0)+IF(S10&gt;2,1,0)+IF(#REF!&gt;2,1,0)&amp;"-"&amp;IF(N10&gt;2,1,0)+IF(P10&gt;2,1,0)+IF(R10&gt;2,1,0)+IF(T10&gt;2,1,0)+IF(#REF!&gt;2,1,0)&amp;"("&amp;M10+O10+Q10+S10+#REF!&amp;"-"&amp;N10+P10+R10+T10+#REF!&amp;")")</f>
        <v>#REF!</v>
      </c>
      <c r="J10" s="17"/>
      <c r="K10" s="50" t="str">
        <f t="shared" si="0"/>
        <v/>
      </c>
      <c r="M10" s="14">
        <f>IF(E10="",0,INT(MID(E10,1,1)))</f>
        <v>0</v>
      </c>
      <c r="N10" s="14">
        <f>IF(E10="",0,INT(MID(E10,3,1)))</f>
        <v>0</v>
      </c>
      <c r="O10" s="14">
        <f>IF(F10="",0,INT(MID(F10,1,1)))</f>
        <v>0</v>
      </c>
      <c r="P10" s="14">
        <f>IF(F10="",0,INT(MID(F10,3,1)))</f>
        <v>0</v>
      </c>
      <c r="Q10" s="14">
        <f>IF(G10="",0,INT(MID(G10,1,1)))</f>
        <v>0</v>
      </c>
      <c r="R10" s="14">
        <f>IF(G10="",0,INT(MID(G10,3,1)))</f>
        <v>0</v>
      </c>
      <c r="S10" s="14">
        <f>IF(H10="",0,INT(MID(H10,1,1)))</f>
        <v>0</v>
      </c>
      <c r="T10" s="14">
        <f>IF(H10="",0,INT(MID(H10,3,1)))</f>
        <v>0</v>
      </c>
    </row>
    <row r="11" spans="1:21" s="14" customFormat="1" ht="18" hidden="1" customHeight="1" thickBot="1" x14ac:dyDescent="0.2">
      <c r="A11" s="70"/>
      <c r="B11" s="203"/>
      <c r="C11" s="71" t="s">
        <v>9</v>
      </c>
      <c r="D11" s="92" t="s">
        <v>120</v>
      </c>
      <c r="E11" s="81" t="e">
        <f>IF(#REF!="","",MID(#REF!,3,1)&amp;"－"&amp;MID(#REF!,1,1)&amp;MID(#REF!,4,4))</f>
        <v>#REF!</v>
      </c>
      <c r="F11" s="81" t="e">
        <f>IF(#REF!="","",MID(#REF!,3,1)&amp;"－"&amp;MID(#REF!,1,1)&amp;MID(#REF!,4,4))</f>
        <v>#REF!</v>
      </c>
      <c r="G11" s="81" t="e">
        <f>IF(#REF!="","",MID(#REF!,3,1)&amp;"－"&amp;MID(#REF!,1,1)&amp;MID(#REF!,4,4))</f>
        <v>#REF!</v>
      </c>
      <c r="H11" s="81" t="e">
        <f>IF(#REF!="","",MID(#REF!,3,1)&amp;"－"&amp;MID(#REF!,1,1)&amp;MID(#REF!,4,4))</f>
        <v>#REF!</v>
      </c>
      <c r="I11" s="68" t="e">
        <f>IF(AND(E11="",F11="",G11="",H11="",#REF!=""),"",IF(M11&gt;2,1,0)+IF(O11&gt;2,1,0)+IF(Q11&gt;2,1,0)+IF(S11&gt;2,1,0)+IF(#REF!&gt;2,1,0)&amp;"-"&amp;IF(N11&gt;2,1,0)+IF(P11&gt;2,1,0)+IF(R11&gt;2,1,0)+IF(T11&gt;2,1,0)+IF(#REF!&gt;2,1,0)&amp;"("&amp;M11+O11+Q11+S11+#REF!&amp;"-"&amp;N11+P11+R11+T11+#REF!&amp;")")</f>
        <v>#REF!</v>
      </c>
      <c r="J11" s="69"/>
      <c r="K11" s="50" t="str">
        <f t="shared" si="0"/>
        <v/>
      </c>
      <c r="M11" s="14" t="e">
        <f>IF(E11="",0,INT(MID(E11,1,1)))</f>
        <v>#REF!</v>
      </c>
      <c r="N11" s="14" t="e">
        <f>IF(E11="",0,INT(MID(E11,3,1)))</f>
        <v>#REF!</v>
      </c>
      <c r="O11" s="14" t="e">
        <f>IF(F11="",0,INT(MID(F11,1,1)))</f>
        <v>#REF!</v>
      </c>
      <c r="P11" s="14" t="e">
        <f>IF(F11="",0,INT(MID(F11,3,1)))</f>
        <v>#REF!</v>
      </c>
      <c r="Q11" s="14" t="e">
        <f>IF(G11="",0,INT(MID(G11,1,1)))</f>
        <v>#REF!</v>
      </c>
      <c r="R11" s="14" t="e">
        <f>IF(G11="",0,INT(MID(G11,3,1)))</f>
        <v>#REF!</v>
      </c>
      <c r="S11" s="14" t="e">
        <f>IF(H11="",0,INT(MID(H11,1,1)))</f>
        <v>#REF!</v>
      </c>
      <c r="T11" s="14" t="e">
        <f>IF(H11="",0,INT(MID(H11,3,1)))</f>
        <v>#REF!</v>
      </c>
    </row>
    <row r="12" spans="1:21" s="14" customFormat="1" ht="18" hidden="1" customHeight="1" thickBot="1" x14ac:dyDescent="0.2">
      <c r="B12" s="1"/>
      <c r="C12" s="45"/>
      <c r="D12" s="26"/>
      <c r="E12" s="45"/>
      <c r="F12" s="45"/>
      <c r="G12" s="45"/>
      <c r="H12" s="45"/>
      <c r="I12" s="45"/>
      <c r="J12" s="26"/>
      <c r="K12" s="26"/>
    </row>
    <row r="13" spans="1:21" s="14" customFormat="1" ht="18" customHeight="1" thickBot="1" x14ac:dyDescent="0.2">
      <c r="B13" s="196" t="s">
        <v>77</v>
      </c>
      <c r="C13" s="197"/>
      <c r="D13" s="197"/>
      <c r="E13" s="15" t="str">
        <f>D14</f>
        <v>横浜信用金庫</v>
      </c>
      <c r="F13" s="84" t="str">
        <f>D15</f>
        <v>NECソリューションイノベータC</v>
      </c>
      <c r="G13" s="15" t="str">
        <f>D16</f>
        <v>東洋製罐C</v>
      </c>
      <c r="H13" s="15" t="str">
        <f>D17</f>
        <v>資生堂研究所B</v>
      </c>
      <c r="I13" s="15" t="s">
        <v>10</v>
      </c>
      <c r="J13" s="25" t="s">
        <v>2</v>
      </c>
      <c r="K13" s="174" t="s">
        <v>178</v>
      </c>
      <c r="M13" s="14" t="s">
        <v>43</v>
      </c>
      <c r="N13" s="14" t="s">
        <v>44</v>
      </c>
      <c r="O13" s="14" t="s">
        <v>43</v>
      </c>
      <c r="P13" s="14" t="s">
        <v>44</v>
      </c>
      <c r="Q13" s="14" t="s">
        <v>43</v>
      </c>
      <c r="R13" s="14" t="s">
        <v>44</v>
      </c>
      <c r="S13" s="14" t="s">
        <v>43</v>
      </c>
      <c r="T13" s="14" t="s">
        <v>44</v>
      </c>
      <c r="U13" s="173"/>
    </row>
    <row r="14" spans="1:21" s="14" customFormat="1" ht="18" customHeight="1" thickTop="1" x14ac:dyDescent="0.15">
      <c r="A14" s="70"/>
      <c r="B14" s="198" t="s">
        <v>129</v>
      </c>
      <c r="C14" s="49" t="s">
        <v>7</v>
      </c>
      <c r="D14" s="91" t="s">
        <v>118</v>
      </c>
      <c r="E14" s="31"/>
      <c r="F14" s="79" t="s">
        <v>154</v>
      </c>
      <c r="G14" s="79" t="s">
        <v>154</v>
      </c>
      <c r="H14" s="79" t="s">
        <v>154</v>
      </c>
      <c r="I14" s="11" t="str">
        <f>IF(AND(E14="",F14="",G14="",H14=""),"",IF(M14&gt;2,1,0)+IF(O14&gt;2,1,0)+IF(Q14&gt;2,1,0)+IF(S14&gt;2,1,0)&amp;"-"&amp;IF(N14&gt;2,1,0)+IF(P14&gt;2,1,0)+IF(R14&gt;2,1,0)+IF(T14&gt;2,1,0)&amp;"("&amp;M14+O14+Q14+S14&amp;"-"&amp;N14+P14+R14+T14&amp;")")</f>
        <v>3-0(9-6)</v>
      </c>
      <c r="J14" s="16">
        <v>1</v>
      </c>
      <c r="K14" s="50" t="str">
        <f>IF(J14=1,"決勝T","")</f>
        <v>決勝T</v>
      </c>
      <c r="M14" s="14">
        <f>IF(E14="",0,INT(MID(E14,1,1)))</f>
        <v>0</v>
      </c>
      <c r="N14" s="14">
        <f>IF(E14="",0,INT(MID(E14,3,1)))</f>
        <v>0</v>
      </c>
      <c r="O14" s="14">
        <f>IF(F14="",0,INT(MID(F14,1,1)))</f>
        <v>3</v>
      </c>
      <c r="P14" s="14">
        <f>IF(F14="",0,INT(MID(F14,3,1)))</f>
        <v>2</v>
      </c>
      <c r="Q14" s="14">
        <f>IF(G14="",0,INT(MID(G14,1,1)))</f>
        <v>3</v>
      </c>
      <c r="R14" s="14">
        <f>IF(G14="",0,INT(MID(G14,3,1)))</f>
        <v>2</v>
      </c>
      <c r="S14" s="14">
        <f>IF(H14="",0,INT(MID(H14,1,1)))</f>
        <v>3</v>
      </c>
      <c r="T14" s="14">
        <f>IF(H14="",0,INT(MID(H14,3,1)))</f>
        <v>2</v>
      </c>
    </row>
    <row r="15" spans="1:21" s="14" customFormat="1" ht="18" customHeight="1" x14ac:dyDescent="0.15">
      <c r="A15" s="70"/>
      <c r="B15" s="199"/>
      <c r="C15" s="49" t="s">
        <v>8</v>
      </c>
      <c r="D15" s="90" t="s">
        <v>79</v>
      </c>
      <c r="E15" s="80" t="str">
        <f>IF(F14="","",MID(F14,3,1)&amp;"－"&amp;MID(F14,1,1)&amp;MID(F14,4,4))</f>
        <v>２－３</v>
      </c>
      <c r="F15" s="31"/>
      <c r="G15" s="79" t="s">
        <v>154</v>
      </c>
      <c r="H15" s="79" t="s">
        <v>162</v>
      </c>
      <c r="I15" s="12" t="str">
        <f>IF(AND(E15="",F15="",G15="",H15=""),"",IF(M15&gt;2,1,0)+IF(O15&gt;2,1,0)+IF(Q15&gt;2,1,0)+IF(S15&gt;2,1,0)&amp;"-"&amp;IF(N15&gt;2,1,0)+IF(P15&gt;2,1,0)+IF(R15&gt;2,1,0)+IF(T15&gt;2,1,0)&amp;"("&amp;M15+O15+Q15+S15&amp;"-"&amp;N15+P15+R15+T15&amp;")")</f>
        <v>1-2(7-8)</v>
      </c>
      <c r="J15" s="17">
        <v>2</v>
      </c>
      <c r="K15" s="14" t="s">
        <v>175</v>
      </c>
      <c r="M15" s="14">
        <f>IF(E15="",0,INT(MID(E15,1,1)))</f>
        <v>2</v>
      </c>
      <c r="N15" s="14">
        <f>IF(E15="",0,INT(MID(E15,3,1)))</f>
        <v>3</v>
      </c>
      <c r="O15" s="14">
        <f>IF(F15="",0,INT(MID(F15,1,1)))</f>
        <v>0</v>
      </c>
      <c r="P15" s="14">
        <f>IF(F15="",0,INT(MID(F15,3,1)))</f>
        <v>0</v>
      </c>
      <c r="Q15" s="14">
        <f>IF(G15="",0,INT(MID(G15,1,1)))</f>
        <v>3</v>
      </c>
      <c r="R15" s="14">
        <f>IF(G15="",0,INT(MID(G15,3,1)))</f>
        <v>2</v>
      </c>
      <c r="S15" s="14">
        <f>IF(H15="",0,INT(MID(H15,1,1)))</f>
        <v>2</v>
      </c>
      <c r="T15" s="14">
        <f>IF(H15="",0,INT(MID(H15,3,1)))</f>
        <v>3</v>
      </c>
    </row>
    <row r="16" spans="1:21" s="14" customFormat="1" ht="18" customHeight="1" x14ac:dyDescent="0.15">
      <c r="A16" s="70"/>
      <c r="B16" s="199"/>
      <c r="C16" s="49" t="s">
        <v>41</v>
      </c>
      <c r="D16" s="90" t="s">
        <v>127</v>
      </c>
      <c r="E16" s="80" t="str">
        <f>IF(G14="","",MID(G14,3,1)&amp;"－"&amp;MID(G14,1,1)&amp;MID(G14,4,4))</f>
        <v>２－３</v>
      </c>
      <c r="F16" s="80" t="str">
        <f>IF(G15="","",MID(G15,3,1)&amp;"－"&amp;MID(G15,1,1)&amp;MID(G15,4,4))</f>
        <v>２－３</v>
      </c>
      <c r="G16" s="30"/>
      <c r="H16" s="79" t="s">
        <v>154</v>
      </c>
      <c r="I16" s="12" t="str">
        <f>IF(AND(E16="",F16="",G16="",H16=""),"",IF(M16&gt;2,1,0)+IF(O16&gt;2,1,0)+IF(Q16&gt;2,1,0)+IF(S16&gt;2,1,0)&amp;"-"&amp;IF(N16&gt;2,1,0)+IF(P16&gt;2,1,0)+IF(R16&gt;2,1,0)+IF(T16&gt;2,1,0)&amp;"("&amp;M16+O16+Q16+S16&amp;"-"&amp;N16+P16+R16+T16&amp;")")</f>
        <v>1-2(7-8)</v>
      </c>
      <c r="J16" s="17">
        <v>3</v>
      </c>
      <c r="K16" s="14" t="s">
        <v>176</v>
      </c>
      <c r="M16" s="14">
        <f>IF(E16="",0,INT(MID(E16,1,1)))</f>
        <v>2</v>
      </c>
      <c r="N16" s="14">
        <f>IF(E16="",0,INT(MID(E16,3,1)))</f>
        <v>3</v>
      </c>
      <c r="O16" s="14">
        <f>IF(F16="",0,INT(MID(F16,1,1)))</f>
        <v>2</v>
      </c>
      <c r="P16" s="14">
        <f>IF(F16="",0,INT(MID(F16,3,1)))</f>
        <v>3</v>
      </c>
      <c r="Q16" s="14">
        <f>IF(G16="",0,INT(MID(G16,1,1)))</f>
        <v>0</v>
      </c>
      <c r="R16" s="14">
        <f>IF(G16="",0,INT(MID(G16,3,1)))</f>
        <v>0</v>
      </c>
      <c r="S16" s="14">
        <f>IF(H16="",0,INT(MID(H16,1,1)))</f>
        <v>3</v>
      </c>
      <c r="T16" s="14">
        <f>IF(H16="",0,INT(MID(H16,3,1)))</f>
        <v>2</v>
      </c>
      <c r="U16" s="173"/>
    </row>
    <row r="17" spans="1:20" s="14" customFormat="1" ht="18" customHeight="1" thickBot="1" x14ac:dyDescent="0.2">
      <c r="A17" s="70"/>
      <c r="B17" s="200"/>
      <c r="C17" s="144" t="s">
        <v>42</v>
      </c>
      <c r="D17" s="145" t="s">
        <v>80</v>
      </c>
      <c r="E17" s="82" t="str">
        <f>IF(H14="","",MID(H14,3,1)&amp;"－"&amp;MID(H14,1,1)&amp;MID(H14,4,4))</f>
        <v>２－３</v>
      </c>
      <c r="F17" s="82" t="str">
        <f>IF(H15="","",MID(H15,3,1)&amp;"－"&amp;MID(H15,1,1)&amp;MID(H15,4,4))</f>
        <v>３－２</v>
      </c>
      <c r="G17" s="82" t="str">
        <f>IF(H16="","",MID(H16,3,1)&amp;"－"&amp;MID(H16,1,1)&amp;MID(H16,4,4))</f>
        <v>２－３</v>
      </c>
      <c r="H17" s="32"/>
      <c r="I17" s="13" t="str">
        <f>IF(AND(E17="",F17="",G17="",H17=""),"",IF(M17&gt;2,1,0)+IF(O17&gt;2,1,0)+IF(Q17&gt;2,1,0)+IF(S17&gt;2,1,0)&amp;"-"&amp;IF(N17&gt;2,1,0)+IF(P17&gt;2,1,0)+IF(R17&gt;2,1,0)+IF(T17&gt;2,1,0)&amp;"("&amp;M17+O17+Q17+S17&amp;"-"&amp;N17+P17+R17+T17&amp;")")</f>
        <v>1-2(7-8)</v>
      </c>
      <c r="J17" s="18">
        <v>4</v>
      </c>
      <c r="K17" s="14" t="s">
        <v>177</v>
      </c>
      <c r="M17" s="14">
        <f>IF(E17="",0,INT(MID(E17,1,1)))</f>
        <v>2</v>
      </c>
      <c r="N17" s="14">
        <f>IF(E17="",0,INT(MID(E17,3,1)))</f>
        <v>3</v>
      </c>
      <c r="O17" s="14">
        <f>IF(F17="",0,INT(MID(F17,1,1)))</f>
        <v>3</v>
      </c>
      <c r="P17" s="14">
        <f>IF(F17="",0,INT(MID(F17,3,1)))</f>
        <v>2</v>
      </c>
      <c r="Q17" s="14">
        <f>IF(G17="",0,INT(MID(G17,1,1)))</f>
        <v>2</v>
      </c>
      <c r="R17" s="14">
        <f>IF(G17="",0,INT(MID(G17,3,1)))</f>
        <v>3</v>
      </c>
      <c r="S17" s="14">
        <f>IF(H17="",0,INT(MID(H17,1,1)))</f>
        <v>0</v>
      </c>
      <c r="T17" s="14">
        <f>IF(H17="",0,INT(MID(H17,3,1)))</f>
        <v>0</v>
      </c>
    </row>
    <row r="18" spans="1:20" s="14" customFormat="1" ht="18" customHeight="1" thickBot="1" x14ac:dyDescent="0.2">
      <c r="B18" s="1"/>
      <c r="C18" s="45"/>
      <c r="D18" s="26"/>
      <c r="E18" s="51"/>
      <c r="F18" s="45"/>
      <c r="G18" s="45"/>
      <c r="H18" s="45"/>
      <c r="I18" s="26"/>
      <c r="J18" s="45"/>
    </row>
    <row r="19" spans="1:20" s="14" customFormat="1" ht="18" customHeight="1" thickBot="1" x14ac:dyDescent="0.2">
      <c r="B19" s="196" t="s">
        <v>142</v>
      </c>
      <c r="C19" s="197"/>
      <c r="D19" s="197"/>
      <c r="E19" s="15" t="str">
        <f>D20</f>
        <v>NECソリューションイノベータE</v>
      </c>
      <c r="F19" s="84" t="str">
        <f>D21</f>
        <v>ソディック</v>
      </c>
      <c r="G19" s="15" t="str">
        <f>D22</f>
        <v>東芝横浜C</v>
      </c>
      <c r="H19" s="15" t="str">
        <f>D23</f>
        <v>日立JTE-C</v>
      </c>
      <c r="I19" s="15" t="s">
        <v>10</v>
      </c>
      <c r="J19" s="25" t="s">
        <v>2</v>
      </c>
      <c r="K19" s="86" t="str">
        <f>IF(J19=1,"決勝T","")</f>
        <v/>
      </c>
      <c r="M19" s="14" t="s">
        <v>43</v>
      </c>
      <c r="N19" s="14" t="s">
        <v>44</v>
      </c>
      <c r="O19" s="14" t="s">
        <v>43</v>
      </c>
      <c r="P19" s="14" t="s">
        <v>44</v>
      </c>
      <c r="Q19" s="14" t="s">
        <v>43</v>
      </c>
      <c r="R19" s="14" t="s">
        <v>44</v>
      </c>
      <c r="S19" s="14" t="s">
        <v>43</v>
      </c>
      <c r="T19" s="14" t="s">
        <v>44</v>
      </c>
    </row>
    <row r="20" spans="1:20" s="14" customFormat="1" ht="18" customHeight="1" thickTop="1" x14ac:dyDescent="0.15">
      <c r="A20" s="70"/>
      <c r="B20" s="198" t="s">
        <v>144</v>
      </c>
      <c r="C20" s="49" t="s">
        <v>7</v>
      </c>
      <c r="D20" s="91" t="s">
        <v>88</v>
      </c>
      <c r="E20" s="31"/>
      <c r="F20" s="79" t="s">
        <v>164</v>
      </c>
      <c r="G20" s="79" t="s">
        <v>162</v>
      </c>
      <c r="H20" s="79" t="s">
        <v>164</v>
      </c>
      <c r="I20" s="11" t="str">
        <f>IF(AND(E20="",F20="",G20="",H20=""),"",IF(M20&gt;2,1,0)+IF(O20&gt;2,1,0)+IF(Q20&gt;2,1,0)+IF(S20&gt;2,1,0)&amp;"-"&amp;IF(N20&gt;2,1,0)+IF(P20&gt;2,1,0)+IF(R20&gt;2,1,0)+IF(T20&gt;2,1,0)&amp;"("&amp;M20+O20+Q20+S20&amp;"-"&amp;N20+P20+R20+T20&amp;")")</f>
        <v>0-3(4-11)</v>
      </c>
      <c r="J20" s="16">
        <v>4</v>
      </c>
      <c r="K20" s="50" t="str">
        <f>IF(J20=1,"決勝T","")</f>
        <v/>
      </c>
      <c r="M20" s="14">
        <f>IF(E20="",0,INT(MID(E20,1,1)))</f>
        <v>0</v>
      </c>
      <c r="N20" s="14">
        <f>IF(E20="",0,INT(MID(E20,3,1)))</f>
        <v>0</v>
      </c>
      <c r="O20" s="14">
        <f>IF(F20="",0,INT(MID(F20,1,1)))</f>
        <v>1</v>
      </c>
      <c r="P20" s="14">
        <f>IF(F20="",0,INT(MID(F20,3,1)))</f>
        <v>4</v>
      </c>
      <c r="Q20" s="14">
        <f>IF(G20="",0,INT(MID(G20,1,1)))</f>
        <v>2</v>
      </c>
      <c r="R20" s="14">
        <f>IF(G20="",0,INT(MID(G20,3,1)))</f>
        <v>3</v>
      </c>
      <c r="S20" s="14">
        <f>IF(H20="",0,INT(MID(H20,1,1)))</f>
        <v>1</v>
      </c>
      <c r="T20" s="14">
        <f>IF(H20="",0,INT(MID(H20,3,1)))</f>
        <v>4</v>
      </c>
    </row>
    <row r="21" spans="1:20" s="14" customFormat="1" ht="18" customHeight="1" x14ac:dyDescent="0.15">
      <c r="A21" s="70"/>
      <c r="B21" s="199"/>
      <c r="C21" s="49" t="s">
        <v>8</v>
      </c>
      <c r="D21" s="90" t="s">
        <v>81</v>
      </c>
      <c r="E21" s="80" t="str">
        <f>IF(F20="","",MID(F20,3,1)&amp;"－"&amp;MID(F20,1,1)&amp;MID(F20,4,4))</f>
        <v>４－１</v>
      </c>
      <c r="F21" s="31"/>
      <c r="G21" s="79" t="s">
        <v>155</v>
      </c>
      <c r="H21" s="79" t="s">
        <v>162</v>
      </c>
      <c r="I21" s="12" t="str">
        <f>IF(AND(E21="",F21="",G21="",H21=""),"",IF(M21&gt;2,1,0)+IF(O21&gt;2,1,0)+IF(Q21&gt;2,1,0)+IF(S21&gt;2,1,0)&amp;"-"&amp;IF(N21&gt;2,1,0)+IF(P21&gt;2,1,0)+IF(R21&gt;2,1,0)+IF(T21&gt;2,1,0)&amp;"("&amp;M21+O21+Q21+S21&amp;"-"&amp;N21+P21+R21+T21&amp;")")</f>
        <v>2-1(11-4)</v>
      </c>
      <c r="J21" s="17">
        <v>2</v>
      </c>
      <c r="K21" s="50" t="str">
        <f>IF(J21=1,"決勝T","")</f>
        <v/>
      </c>
      <c r="M21" s="14">
        <f>IF(E21="",0,INT(MID(E21,1,1)))</f>
        <v>4</v>
      </c>
      <c r="N21" s="14">
        <f>IF(E21="",0,INT(MID(E21,3,1)))</f>
        <v>1</v>
      </c>
      <c r="O21" s="14">
        <f>IF(F21="",0,INT(MID(F21,1,1)))</f>
        <v>0</v>
      </c>
      <c r="P21" s="14">
        <f>IF(F21="",0,INT(MID(F21,3,1)))</f>
        <v>0</v>
      </c>
      <c r="Q21" s="14">
        <f>IF(G21="",0,INT(MID(G21,1,1)))</f>
        <v>5</v>
      </c>
      <c r="R21" s="14">
        <f>IF(G21="",0,INT(MID(G21,3,1)))</f>
        <v>0</v>
      </c>
      <c r="S21" s="14">
        <f>IF(H21="",0,INT(MID(H21,1,1)))</f>
        <v>2</v>
      </c>
      <c r="T21" s="14">
        <f>IF(H21="",0,INT(MID(H21,3,1)))</f>
        <v>3</v>
      </c>
    </row>
    <row r="22" spans="1:20" s="14" customFormat="1" ht="18" customHeight="1" x14ac:dyDescent="0.15">
      <c r="A22" s="70"/>
      <c r="B22" s="199"/>
      <c r="C22" s="49" t="s">
        <v>41</v>
      </c>
      <c r="D22" s="90" t="s">
        <v>89</v>
      </c>
      <c r="E22" s="80" t="str">
        <f>IF(G20="","",MID(G20,3,1)&amp;"－"&amp;MID(G20,1,1)&amp;MID(G20,4,4))</f>
        <v>３－２</v>
      </c>
      <c r="F22" s="80" t="str">
        <f>IF(G21="","",MID(G21,3,1)&amp;"－"&amp;MID(G21,1,1)&amp;MID(G21,4,4))</f>
        <v>０－５</v>
      </c>
      <c r="G22" s="30"/>
      <c r="H22" s="79" t="s">
        <v>159</v>
      </c>
      <c r="I22" s="12" t="str">
        <f>IF(AND(E22="",F22="",G22="",H22=""),"",IF(M22&gt;2,1,0)+IF(O22&gt;2,1,0)+IF(Q22&gt;2,1,0)+IF(S22&gt;2,1,0)&amp;"-"&amp;IF(N22&gt;2,1,0)+IF(P22&gt;2,1,0)+IF(R22&gt;2,1,0)+IF(T22&gt;2,1,0)&amp;"("&amp;M22+O22+Q22+S22&amp;"-"&amp;N22+P22+R22+T22&amp;")")</f>
        <v>1-2(3-12)</v>
      </c>
      <c r="J22" s="17">
        <v>3</v>
      </c>
      <c r="K22" s="50" t="str">
        <f>IF(J22=1,"決勝T","")</f>
        <v/>
      </c>
      <c r="M22" s="14">
        <f>IF(E22="",0,INT(MID(E22,1,1)))</f>
        <v>3</v>
      </c>
      <c r="N22" s="14">
        <f>IF(E22="",0,INT(MID(E22,3,1)))</f>
        <v>2</v>
      </c>
      <c r="O22" s="14">
        <f>IF(F22="",0,INT(MID(F22,1,1)))</f>
        <v>0</v>
      </c>
      <c r="P22" s="14">
        <f>IF(F22="",0,INT(MID(F22,3,1)))</f>
        <v>5</v>
      </c>
      <c r="Q22" s="14">
        <f>IF(G22="",0,INT(MID(G22,1,1)))</f>
        <v>0</v>
      </c>
      <c r="R22" s="14">
        <f>IF(G22="",0,INT(MID(G22,3,1)))</f>
        <v>0</v>
      </c>
      <c r="S22" s="14">
        <f>IF(H22="",0,INT(MID(H22,1,1)))</f>
        <v>0</v>
      </c>
      <c r="T22" s="14">
        <f>IF(H22="",0,INT(MID(H22,3,1)))</f>
        <v>5</v>
      </c>
    </row>
    <row r="23" spans="1:20" s="14" customFormat="1" ht="18" customHeight="1" thickBot="1" x14ac:dyDescent="0.2">
      <c r="A23" s="70"/>
      <c r="B23" s="200"/>
      <c r="C23" s="144" t="s">
        <v>42</v>
      </c>
      <c r="D23" s="145" t="s">
        <v>131</v>
      </c>
      <c r="E23" s="82" t="str">
        <f>IF(H20="","",MID(H20,3,1)&amp;"－"&amp;MID(H20,1,1)&amp;MID(H20,4,4))</f>
        <v>４－１</v>
      </c>
      <c r="F23" s="82" t="str">
        <f>IF(H21="","",MID(H21,3,1)&amp;"－"&amp;MID(H21,1,1)&amp;MID(H21,4,4))</f>
        <v>３－２</v>
      </c>
      <c r="G23" s="82" t="str">
        <f>IF(H22="","",MID(H22,3,1)&amp;"－"&amp;MID(H22,1,1)&amp;MID(H22,4,4))</f>
        <v>５－０（ＷＯ）</v>
      </c>
      <c r="H23" s="32"/>
      <c r="I23" s="13" t="str">
        <f>IF(AND(E23="",F23="",G23="",H23=""),"",IF(M23&gt;2,1,0)+IF(O23&gt;2,1,0)+IF(Q23&gt;2,1,0)+IF(S23&gt;2,1,0)&amp;"-"&amp;IF(N23&gt;2,1,0)+IF(P23&gt;2,1,0)+IF(R23&gt;2,1,0)+IF(T23&gt;2,1,0)&amp;"("&amp;M23+O23+Q23+S23&amp;"-"&amp;N23+P23+R23+T23&amp;")")</f>
        <v>3-0(12-3)</v>
      </c>
      <c r="J23" s="18">
        <v>1</v>
      </c>
      <c r="K23" s="50" t="str">
        <f>IF(J23=1,"決勝T","")</f>
        <v>決勝T</v>
      </c>
      <c r="M23" s="14">
        <f>IF(E23="",0,INT(MID(E23,1,1)))</f>
        <v>4</v>
      </c>
      <c r="N23" s="14">
        <f>IF(E23="",0,INT(MID(E23,3,1)))</f>
        <v>1</v>
      </c>
      <c r="O23" s="14">
        <f>IF(F23="",0,INT(MID(F23,1,1)))</f>
        <v>3</v>
      </c>
      <c r="P23" s="14">
        <f>IF(F23="",0,INT(MID(F23,3,1)))</f>
        <v>2</v>
      </c>
      <c r="Q23" s="14">
        <f>IF(G23="",0,INT(MID(G23,1,1)))</f>
        <v>5</v>
      </c>
      <c r="R23" s="14">
        <f>IF(G23="",0,INT(MID(G23,3,1)))</f>
        <v>0</v>
      </c>
      <c r="S23" s="14">
        <f>IF(H23="",0,INT(MID(H23,1,1)))</f>
        <v>0</v>
      </c>
      <c r="T23" s="14">
        <f>IF(H23="",0,INT(MID(H23,3,1)))</f>
        <v>0</v>
      </c>
    </row>
    <row r="24" spans="1:20" s="14" customFormat="1" ht="18" hidden="1" customHeight="1" thickBot="1" x14ac:dyDescent="0.2">
      <c r="B24" s="1"/>
      <c r="C24" s="45"/>
      <c r="D24" s="26"/>
      <c r="E24" s="51"/>
      <c r="F24" s="45"/>
      <c r="G24" s="45"/>
      <c r="H24" s="45"/>
      <c r="I24" s="26"/>
      <c r="J24" s="45"/>
    </row>
    <row r="25" spans="1:20" s="14" customFormat="1" ht="18" hidden="1" customHeight="1" thickBot="1" x14ac:dyDescent="0.2">
      <c r="B25" s="196" t="s">
        <v>77</v>
      </c>
      <c r="C25" s="197"/>
      <c r="D25" s="197"/>
      <c r="E25" s="15" t="str">
        <f>D26</f>
        <v>横浜信用金庫</v>
      </c>
      <c r="F25" s="84" t="str">
        <f>D27</f>
        <v>NECソリューションイノベータC</v>
      </c>
      <c r="G25" s="15" t="str">
        <f>D28</f>
        <v>ソディック</v>
      </c>
      <c r="H25" s="15" t="str">
        <f>D29</f>
        <v>東洋製罐C</v>
      </c>
      <c r="I25" s="15" t="s">
        <v>10</v>
      </c>
      <c r="J25" s="25" t="s">
        <v>2</v>
      </c>
      <c r="K25" s="86" t="str">
        <f t="shared" ref="K25:K30" si="1">IF(J25=1,"決勝T","")</f>
        <v/>
      </c>
      <c r="M25" s="14" t="s">
        <v>43</v>
      </c>
      <c r="N25" s="14" t="s">
        <v>44</v>
      </c>
      <c r="O25" s="14" t="s">
        <v>43</v>
      </c>
      <c r="P25" s="14" t="s">
        <v>44</v>
      </c>
      <c r="Q25" s="14" t="s">
        <v>43</v>
      </c>
      <c r="R25" s="14" t="s">
        <v>44</v>
      </c>
      <c r="S25" s="14" t="s">
        <v>43</v>
      </c>
      <c r="T25" s="14" t="s">
        <v>44</v>
      </c>
    </row>
    <row r="26" spans="1:20" s="14" customFormat="1" ht="18" hidden="1" customHeight="1" thickBot="1" x14ac:dyDescent="0.2">
      <c r="A26" s="70"/>
      <c r="B26" s="201" t="s">
        <v>52</v>
      </c>
      <c r="C26" s="49" t="s">
        <v>7</v>
      </c>
      <c r="D26" s="91" t="s">
        <v>118</v>
      </c>
      <c r="E26" s="31"/>
      <c r="F26" s="79"/>
      <c r="G26" s="79"/>
      <c r="H26" s="79"/>
      <c r="I26" s="11" t="e">
        <f>IF(AND(E26="",F26="",G26="",H26="",#REF!=""),"",IF(M26&gt;2,1,0)+IF(O26&gt;2,1,0)+IF(Q26&gt;2,1,0)+IF(S26&gt;2,1,0)+IF(#REF!&gt;2,1,0)&amp;"-"&amp;IF(N26&gt;2,1,0)+IF(P26&gt;2,1,0)+IF(R26&gt;2,1,0)+IF(T26&gt;2,1,0)+IF(#REF!&gt;2,1,0)&amp;"("&amp;M26+O26+Q26+S26+#REF!&amp;"-"&amp;N26+P26+R26+T26+#REF!&amp;")")</f>
        <v>#REF!</v>
      </c>
      <c r="J26" s="16"/>
      <c r="K26" s="50" t="str">
        <f t="shared" si="1"/>
        <v/>
      </c>
      <c r="M26" s="14">
        <f>IF(E26="",0,INT(MID(E26,1,1)))</f>
        <v>0</v>
      </c>
      <c r="N26" s="14">
        <f>IF(E26="",0,INT(MID(E26,3,1)))</f>
        <v>0</v>
      </c>
      <c r="O26" s="14">
        <f>IF(F26="",0,INT(MID(F26,1,1)))</f>
        <v>0</v>
      </c>
      <c r="P26" s="14">
        <f>IF(F26="",0,INT(MID(F26,3,1)))</f>
        <v>0</v>
      </c>
      <c r="Q26" s="14">
        <f>IF(G26="",0,INT(MID(G26,1,1)))</f>
        <v>0</v>
      </c>
      <c r="R26" s="14">
        <f>IF(G26="",0,INT(MID(G26,3,1)))</f>
        <v>0</v>
      </c>
      <c r="S26" s="14">
        <f>IF(H26="",0,INT(MID(H26,1,1)))</f>
        <v>0</v>
      </c>
      <c r="T26" s="14">
        <f>IF(H26="",0,INT(MID(H26,3,1)))</f>
        <v>0</v>
      </c>
    </row>
    <row r="27" spans="1:20" s="14" customFormat="1" ht="18" hidden="1" customHeight="1" thickBot="1" x14ac:dyDescent="0.2">
      <c r="A27" s="70"/>
      <c r="B27" s="202"/>
      <c r="C27" s="49" t="s">
        <v>8</v>
      </c>
      <c r="D27" s="90" t="s">
        <v>79</v>
      </c>
      <c r="E27" s="80" t="str">
        <f>IF(F26="","",MID(F26,3,1)&amp;"－"&amp;MID(F26,1,1)&amp;MID(F26,4,4))</f>
        <v/>
      </c>
      <c r="F27" s="31"/>
      <c r="G27" s="79"/>
      <c r="H27" s="79"/>
      <c r="I27" s="12" t="e">
        <f>IF(AND(E27="",F27="",G27="",H27="",#REF!=""),"",IF(M27&gt;2,1,0)+IF(O27&gt;2,1,0)+IF(Q27&gt;2,1,0)+IF(S27&gt;2,1,0)+IF(#REF!&gt;2,1,0)&amp;"-"&amp;IF(N27&gt;2,1,0)+IF(P27&gt;2,1,0)+IF(R27&gt;2,1,0)+IF(T27&gt;2,1,0)+IF(#REF!&gt;2,1,0)&amp;"("&amp;M27+O27+Q27+S27+#REF!&amp;"-"&amp;N27+P27+R27+T27+#REF!&amp;")")</f>
        <v>#REF!</v>
      </c>
      <c r="J27" s="17"/>
      <c r="K27" s="50" t="str">
        <f t="shared" si="1"/>
        <v/>
      </c>
      <c r="M27" s="14">
        <f>IF(E27="",0,INT(MID(E27,1,1)))</f>
        <v>0</v>
      </c>
      <c r="N27" s="14">
        <f>IF(E27="",0,INT(MID(E27,3,1)))</f>
        <v>0</v>
      </c>
      <c r="O27" s="14">
        <f>IF(F27="",0,INT(MID(F27,1,1)))</f>
        <v>0</v>
      </c>
      <c r="P27" s="14">
        <f>IF(F27="",0,INT(MID(F27,3,1)))</f>
        <v>0</v>
      </c>
      <c r="Q27" s="14">
        <f>IF(G27="",0,INT(MID(G27,1,1)))</f>
        <v>0</v>
      </c>
      <c r="R27" s="14">
        <f>IF(G27="",0,INT(MID(G27,3,1)))</f>
        <v>0</v>
      </c>
      <c r="S27" s="14">
        <f>IF(H27="",0,INT(MID(H27,1,1)))</f>
        <v>0</v>
      </c>
      <c r="T27" s="14">
        <f>IF(H27="",0,INT(MID(H27,3,1)))</f>
        <v>0</v>
      </c>
    </row>
    <row r="28" spans="1:20" s="14" customFormat="1" ht="18" hidden="1" customHeight="1" thickBot="1" x14ac:dyDescent="0.2">
      <c r="A28" s="70"/>
      <c r="B28" s="202"/>
      <c r="C28" s="100" t="s">
        <v>41</v>
      </c>
      <c r="D28" s="90" t="s">
        <v>81</v>
      </c>
      <c r="E28" s="80" t="str">
        <f>IF(G26="","",MID(G26,3,1)&amp;"－"&amp;MID(G26,1,1)&amp;MID(G26,4,4))</f>
        <v/>
      </c>
      <c r="F28" s="80" t="str">
        <f>IF(G27="","",MID(G27,3,1)&amp;"－"&amp;MID(G27,1,1)&amp;MID(G27,4,4))</f>
        <v/>
      </c>
      <c r="G28" s="30"/>
      <c r="H28" s="79"/>
      <c r="I28" s="12" t="e">
        <f>IF(AND(E28="",F28="",G28="",H28="",#REF!=""),"",IF(M28&gt;2,1,0)+IF(O28&gt;2,1,0)+IF(Q28&gt;2,1,0)+IF(S28&gt;2,1,0)+IF(#REF!&gt;2,1,0)&amp;"-"&amp;IF(N28&gt;2,1,0)+IF(P28&gt;2,1,0)+IF(R28&gt;2,1,0)+IF(T28&gt;2,1,0)+IF(#REF!&gt;2,1,0)&amp;"("&amp;M28+O28+Q28+S28+#REF!&amp;"-"&amp;N28+P28+R28+T28+#REF!&amp;")")</f>
        <v>#REF!</v>
      </c>
      <c r="J28" s="17"/>
      <c r="K28" s="50" t="str">
        <f t="shared" si="1"/>
        <v/>
      </c>
      <c r="M28" s="14">
        <f>IF(E28="",0,INT(MID(E28,1,1)))</f>
        <v>0</v>
      </c>
      <c r="N28" s="14">
        <f>IF(E28="",0,INT(MID(E28,3,1)))</f>
        <v>0</v>
      </c>
      <c r="O28" s="14">
        <f>IF(F28="",0,INT(MID(F28,1,1)))</f>
        <v>0</v>
      </c>
      <c r="P28" s="14">
        <f>IF(F28="",0,INT(MID(F28,3,1)))</f>
        <v>0</v>
      </c>
      <c r="Q28" s="14">
        <f>IF(G28="",0,INT(MID(G28,1,1)))</f>
        <v>0</v>
      </c>
      <c r="R28" s="14">
        <f>IF(G28="",0,INT(MID(G28,3,1)))</f>
        <v>0</v>
      </c>
      <c r="S28" s="14">
        <f>IF(H28="",0,INT(MID(H28,1,1)))</f>
        <v>0</v>
      </c>
      <c r="T28" s="14">
        <f>IF(H28="",0,INT(MID(H28,3,1)))</f>
        <v>0</v>
      </c>
    </row>
    <row r="29" spans="1:20" s="14" customFormat="1" ht="18" hidden="1" customHeight="1" thickBot="1" x14ac:dyDescent="0.2">
      <c r="A29" s="70"/>
      <c r="B29" s="202"/>
      <c r="C29" s="49" t="s">
        <v>42</v>
      </c>
      <c r="D29" s="99" t="s">
        <v>127</v>
      </c>
      <c r="E29" s="80" t="str">
        <f>IF(H26="","",MID(H26,3,1)&amp;"－"&amp;MID(H26,1,1)&amp;MID(H26,4,4))</f>
        <v/>
      </c>
      <c r="F29" s="80" t="str">
        <f>IF(H27="","",MID(H27,3,1)&amp;"－"&amp;MID(H27,1,1)&amp;MID(H27,4,4))</f>
        <v/>
      </c>
      <c r="G29" s="80" t="str">
        <f>IF(H28="","",MID(H28,3,1)&amp;"－"&amp;MID(H28,1,1)&amp;MID(H28,4,4))</f>
        <v/>
      </c>
      <c r="H29" s="31"/>
      <c r="I29" s="12" t="e">
        <f>IF(AND(E29="",F29="",G29="",H29="",#REF!=""),"",IF(M29&gt;2,1,0)+IF(O29&gt;2,1,0)+IF(Q29&gt;2,1,0)+IF(S29&gt;2,1,0)+IF(#REF!&gt;2,1,0)&amp;"-"&amp;IF(N29&gt;2,1,0)+IF(P29&gt;2,1,0)+IF(R29&gt;2,1,0)+IF(T29&gt;2,1,0)+IF(#REF!&gt;2,1,0)&amp;"("&amp;M29+O29+Q29+S29+#REF!&amp;"-"&amp;N29+P29+R29+T29+#REF!&amp;")")</f>
        <v>#REF!</v>
      </c>
      <c r="J29" s="17"/>
      <c r="K29" s="50" t="str">
        <f t="shared" si="1"/>
        <v/>
      </c>
      <c r="M29" s="14">
        <f>IF(E29="",0,INT(MID(E29,1,1)))</f>
        <v>0</v>
      </c>
      <c r="N29" s="14">
        <f>IF(E29="",0,INT(MID(E29,3,1)))</f>
        <v>0</v>
      </c>
      <c r="O29" s="14">
        <f>IF(F29="",0,INT(MID(F29,1,1)))</f>
        <v>0</v>
      </c>
      <c r="P29" s="14">
        <f>IF(F29="",0,INT(MID(F29,3,1)))</f>
        <v>0</v>
      </c>
      <c r="Q29" s="14">
        <f>IF(G29="",0,INT(MID(G29,1,1)))</f>
        <v>0</v>
      </c>
      <c r="R29" s="14">
        <f>IF(G29="",0,INT(MID(G29,3,1)))</f>
        <v>0</v>
      </c>
      <c r="S29" s="14">
        <f>IF(H29="",0,INT(MID(H29,1,1)))</f>
        <v>0</v>
      </c>
      <c r="T29" s="14">
        <f>IF(H29="",0,INT(MID(H29,3,1)))</f>
        <v>0</v>
      </c>
    </row>
    <row r="30" spans="1:20" s="14" customFormat="1" ht="18" hidden="1" customHeight="1" thickBot="1" x14ac:dyDescent="0.2">
      <c r="A30" s="70"/>
      <c r="B30" s="203"/>
      <c r="C30" s="71" t="s">
        <v>9</v>
      </c>
      <c r="D30" s="92" t="s">
        <v>80</v>
      </c>
      <c r="E30" s="81" t="e">
        <f>IF(#REF!="","",MID(#REF!,3,1)&amp;"－"&amp;MID(#REF!,1,1)&amp;MID(#REF!,4,4))</f>
        <v>#REF!</v>
      </c>
      <c r="F30" s="81" t="e">
        <f>IF(#REF!="","",MID(#REF!,3,1)&amp;"－"&amp;MID(#REF!,1,1)&amp;MID(#REF!,4,4))</f>
        <v>#REF!</v>
      </c>
      <c r="G30" s="81" t="e">
        <f>IF(#REF!="","",MID(#REF!,3,1)&amp;"－"&amp;MID(#REF!,1,1)&amp;MID(#REF!,4,4))</f>
        <v>#REF!</v>
      </c>
      <c r="H30" s="81" t="e">
        <f>IF(#REF!="","",MID(#REF!,3,1)&amp;"－"&amp;MID(#REF!,1,1)&amp;MID(#REF!,4,4))</f>
        <v>#REF!</v>
      </c>
      <c r="I30" s="68" t="e">
        <f>IF(AND(E30="",F30="",G30="",H30="",#REF!=""),"",IF(M30&gt;2,1,0)+IF(O30&gt;2,1,0)+IF(Q30&gt;2,1,0)+IF(S30&gt;2,1,0)+IF(#REF!&gt;2,1,0)&amp;"-"&amp;IF(N30&gt;2,1,0)+IF(P30&gt;2,1,0)+IF(R30&gt;2,1,0)+IF(T30&gt;2,1,0)+IF(#REF!&gt;2,1,0)&amp;"("&amp;M30+O30+Q30+S30+#REF!&amp;"-"&amp;N30+P30+R30+T30+#REF!&amp;")")</f>
        <v>#REF!</v>
      </c>
      <c r="J30" s="69"/>
      <c r="K30" s="50" t="str">
        <f t="shared" si="1"/>
        <v/>
      </c>
      <c r="M30" s="14" t="e">
        <f>IF(E30="",0,INT(MID(E30,1,1)))</f>
        <v>#REF!</v>
      </c>
      <c r="N30" s="14" t="e">
        <f>IF(E30="",0,INT(MID(E30,3,1)))</f>
        <v>#REF!</v>
      </c>
      <c r="O30" s="14" t="e">
        <f>IF(F30="",0,INT(MID(F30,1,1)))</f>
        <v>#REF!</v>
      </c>
      <c r="P30" s="14" t="e">
        <f>IF(F30="",0,INT(MID(F30,3,1)))</f>
        <v>#REF!</v>
      </c>
      <c r="Q30" s="14" t="e">
        <f>IF(G30="",0,INT(MID(G30,1,1)))</f>
        <v>#REF!</v>
      </c>
      <c r="R30" s="14" t="e">
        <f>IF(G30="",0,INT(MID(G30,3,1)))</f>
        <v>#REF!</v>
      </c>
      <c r="S30" s="14" t="e">
        <f>IF(H30="",0,INT(MID(H30,1,1)))</f>
        <v>#REF!</v>
      </c>
      <c r="T30" s="14" t="e">
        <f>IF(H30="",0,INT(MID(H30,3,1)))</f>
        <v>#REF!</v>
      </c>
    </row>
    <row r="31" spans="1:20" s="14" customFormat="1" ht="18" customHeight="1" x14ac:dyDescent="0.15">
      <c r="B31" s="1"/>
      <c r="C31" s="45"/>
      <c r="D31" s="67"/>
      <c r="E31" s="45"/>
      <c r="F31" s="45"/>
      <c r="G31" s="45"/>
      <c r="H31" s="45"/>
      <c r="I31" s="26"/>
      <c r="J31" s="26"/>
    </row>
    <row r="33" spans="5:11" x14ac:dyDescent="0.15">
      <c r="K33" s="159"/>
    </row>
    <row r="39" spans="5:11" x14ac:dyDescent="0.15">
      <c r="E39" s="152"/>
      <c r="J39" s="152"/>
    </row>
  </sheetData>
  <mergeCells count="9">
    <mergeCell ref="B25:D25"/>
    <mergeCell ref="B26:B30"/>
    <mergeCell ref="I2:J2"/>
    <mergeCell ref="B6:D6"/>
    <mergeCell ref="B7:B11"/>
    <mergeCell ref="B13:D13"/>
    <mergeCell ref="B19:D19"/>
    <mergeCell ref="B14:B17"/>
    <mergeCell ref="B20:B23"/>
  </mergeCells>
  <phoneticPr fontId="2"/>
  <conditionalFormatting sqref="C7:D9 I7:K11 C10:C11 I26:K30 C30:D30 C28:C29 C22:C23 I20:K23 I14:K14 C14:D14">
    <cfRule type="expression" dxfId="31" priority="27" stopIfTrue="1">
      <formula>$K7="決勝T"</formula>
    </cfRule>
  </conditionalFormatting>
  <conditionalFormatting sqref="D11">
    <cfRule type="expression" dxfId="30" priority="24" stopIfTrue="1">
      <formula>$K11="決勝T"</formula>
    </cfRule>
  </conditionalFormatting>
  <conditionalFormatting sqref="D16">
    <cfRule type="expression" dxfId="29" priority="21" stopIfTrue="1">
      <formula>$J16="決勝T"</formula>
    </cfRule>
  </conditionalFormatting>
  <conditionalFormatting sqref="D10">
    <cfRule type="expression" dxfId="28" priority="18" stopIfTrue="1">
      <formula>$K10="決勝T"</formula>
    </cfRule>
  </conditionalFormatting>
  <conditionalFormatting sqref="C26:D27">
    <cfRule type="expression" dxfId="27" priority="16" stopIfTrue="1">
      <formula>$K26="決勝T"</formula>
    </cfRule>
  </conditionalFormatting>
  <conditionalFormatting sqref="D29">
    <cfRule type="expression" dxfId="26" priority="15" stopIfTrue="1">
      <formula>$K29="決勝T"</formula>
    </cfRule>
  </conditionalFormatting>
  <conditionalFormatting sqref="D28">
    <cfRule type="expression" dxfId="25" priority="14" stopIfTrue="1">
      <formula>$K28="決勝T"</formula>
    </cfRule>
  </conditionalFormatting>
  <conditionalFormatting sqref="C20:D21">
    <cfRule type="expression" dxfId="24" priority="3" stopIfTrue="1">
      <formula>$K20="決勝T"</formula>
    </cfRule>
  </conditionalFormatting>
  <conditionalFormatting sqref="D22">
    <cfRule type="expression" dxfId="23" priority="2" stopIfTrue="1">
      <formula>$J22="決勝T"</formula>
    </cfRule>
  </conditionalFormatting>
  <conditionalFormatting sqref="D23">
    <cfRule type="expression" dxfId="22" priority="1" stopIfTrue="1">
      <formula>$K23="決勝T"</formula>
    </cfRule>
  </conditionalFormatting>
  <conditionalFormatting sqref="C16:C17 I15:J17 C15:D15 D17">
    <cfRule type="expression" dxfId="21" priority="81" stopIfTrue="1">
      <formula>#REF!="決勝T"</formula>
    </cfRule>
  </conditionalFormatting>
  <dataValidations count="2">
    <dataValidation type="list" allowBlank="1" showInputMessage="1" showErrorMessage="1" sqref="G8 F7:H7 H8:H9 G15 F14:H14 H15:H16 G27 F26:H26 H27:H28 G21 F20:H20 H21:H22">
      <formula1>"５－０（ＷＯ),５－０,４－１,３－２,２－３,１－４,０－５,０－５（ＷＯ）"</formula1>
    </dataValidation>
    <dataValidation type="list" showInputMessage="1" showErrorMessage="1" sqref="J7:J11 J14:J17 J26:J30 J20:J23">
      <formula1>"1,2,3,4,5"</formula1>
    </dataValidation>
  </dataValidations>
  <pageMargins left="0" right="0" top="0.5" bottom="0" header="0.51181102362204722" footer="0.51181102362204722"/>
  <pageSetup paperSize="9" scale="70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zoomScaleNormal="100" workbookViewId="0">
      <selection activeCell="P13" sqref="P13"/>
    </sheetView>
  </sheetViews>
  <sheetFormatPr defaultRowHeight="13.5" x14ac:dyDescent="0.15"/>
  <cols>
    <col min="1" max="1" width="2.5" style="37" customWidth="1"/>
    <col min="2" max="2" width="4.5" style="37" customWidth="1"/>
    <col min="3" max="3" width="4.5" style="38" customWidth="1"/>
    <col min="4" max="4" width="26" style="39" customWidth="1"/>
    <col min="5" max="5" width="6.625" style="40" customWidth="1"/>
    <col min="6" max="9" width="4.5" style="40" customWidth="1"/>
    <col min="10" max="10" width="4.5" style="37" customWidth="1"/>
    <col min="11" max="11" width="4.5" style="38" customWidth="1"/>
    <col min="12" max="12" width="4.5" style="37" customWidth="1"/>
    <col min="13" max="13" width="18.125" style="37" customWidth="1"/>
    <col min="14" max="14" width="4.625" style="37" customWidth="1"/>
    <col min="15" max="18" width="8.875" style="37" customWidth="1"/>
    <col min="19" max="16384" width="9" style="37"/>
  </cols>
  <sheetData>
    <row r="1" spans="2:15" ht="18" customHeight="1" x14ac:dyDescent="0.15"/>
    <row r="2" spans="2:15" customFormat="1" ht="18" customHeight="1" x14ac:dyDescent="0.15">
      <c r="B2" s="1" t="s">
        <v>132</v>
      </c>
      <c r="C2" s="41"/>
      <c r="G2" s="42"/>
      <c r="H2" s="42"/>
      <c r="I2" s="42"/>
      <c r="K2" s="222" t="s">
        <v>133</v>
      </c>
      <c r="L2" s="223"/>
      <c r="M2" s="223"/>
    </row>
    <row r="3" spans="2:15" customFormat="1" ht="18" customHeight="1" x14ac:dyDescent="0.15">
      <c r="B3" s="1" t="s">
        <v>61</v>
      </c>
      <c r="C3" s="43"/>
      <c r="D3" s="42"/>
      <c r="E3" s="42"/>
      <c r="F3" s="42"/>
      <c r="G3" s="42"/>
      <c r="H3" s="42"/>
      <c r="I3" s="42"/>
      <c r="K3" s="44"/>
    </row>
    <row r="4" spans="2:15" s="1" customFormat="1" ht="18" customHeight="1" x14ac:dyDescent="0.15">
      <c r="B4" s="1" t="s">
        <v>134</v>
      </c>
      <c r="C4" s="45"/>
      <c r="D4" s="26"/>
      <c r="E4" s="26"/>
      <c r="H4" s="117"/>
      <c r="I4" s="117"/>
      <c r="J4" s="26"/>
      <c r="K4" s="118"/>
      <c r="L4" s="118"/>
    </row>
    <row r="5" spans="2:15" s="1" customFormat="1" ht="18" customHeight="1" thickBot="1" x14ac:dyDescent="0.2">
      <c r="B5" s="52" t="s">
        <v>173</v>
      </c>
      <c r="C5" s="45"/>
      <c r="D5" s="26"/>
      <c r="E5" s="26"/>
      <c r="H5" s="117"/>
      <c r="I5" s="117"/>
      <c r="J5" s="26"/>
      <c r="K5" s="118"/>
      <c r="L5" s="118"/>
    </row>
    <row r="6" spans="2:15" s="1" customFormat="1" ht="18" customHeight="1" thickBot="1" x14ac:dyDescent="0.2">
      <c r="B6" s="229" t="s">
        <v>22</v>
      </c>
      <c r="C6" s="230"/>
      <c r="D6" s="230"/>
      <c r="E6" s="231"/>
      <c r="H6" s="117"/>
      <c r="I6" s="117"/>
      <c r="J6" s="26"/>
      <c r="K6" s="117"/>
      <c r="L6" s="117"/>
    </row>
    <row r="7" spans="2:15" s="1" customFormat="1" ht="18" customHeight="1" x14ac:dyDescent="0.15">
      <c r="B7" s="214" t="s">
        <v>23</v>
      </c>
      <c r="C7" s="46" t="s">
        <v>7</v>
      </c>
      <c r="D7" s="119" t="s">
        <v>135</v>
      </c>
      <c r="E7" s="211" t="s">
        <v>18</v>
      </c>
      <c r="F7" s="26"/>
      <c r="G7" s="157"/>
      <c r="H7" s="157"/>
      <c r="I7" s="157"/>
      <c r="J7" s="157"/>
      <c r="K7" s="210" t="s">
        <v>21</v>
      </c>
      <c r="L7" s="210"/>
    </row>
    <row r="8" spans="2:15" s="1" customFormat="1" ht="18" customHeight="1" x14ac:dyDescent="0.15">
      <c r="B8" s="215"/>
      <c r="C8" s="47" t="s">
        <v>8</v>
      </c>
      <c r="D8" s="119" t="s">
        <v>135</v>
      </c>
      <c r="E8" s="212"/>
      <c r="F8" s="120"/>
      <c r="G8" s="205" t="s">
        <v>130</v>
      </c>
      <c r="H8" s="205"/>
      <c r="I8" s="205"/>
      <c r="J8" s="205"/>
      <c r="K8" s="121"/>
      <c r="L8" s="122"/>
    </row>
    <row r="9" spans="2:15" s="1" customFormat="1" ht="18" customHeight="1" x14ac:dyDescent="0.15">
      <c r="B9" s="215"/>
      <c r="C9" s="47" t="s">
        <v>0</v>
      </c>
      <c r="D9" s="119" t="s">
        <v>135</v>
      </c>
      <c r="E9" s="212"/>
      <c r="F9" s="123"/>
      <c r="H9" s="208"/>
      <c r="I9" s="208"/>
      <c r="K9" s="45"/>
      <c r="L9" s="124"/>
    </row>
    <row r="10" spans="2:15" s="1" customFormat="1" ht="18" customHeight="1" x14ac:dyDescent="0.15">
      <c r="B10" s="215"/>
      <c r="C10" s="47" t="s">
        <v>1</v>
      </c>
      <c r="D10" s="119"/>
      <c r="E10" s="212"/>
      <c r="F10" s="123"/>
      <c r="G10" s="26"/>
      <c r="H10" s="26"/>
      <c r="I10" s="26"/>
      <c r="K10" s="45"/>
      <c r="L10" s="124"/>
    </row>
    <row r="11" spans="2:15" s="1" customFormat="1" ht="18" customHeight="1" thickBot="1" x14ac:dyDescent="0.2">
      <c r="B11" s="227"/>
      <c r="C11" s="125" t="s">
        <v>9</v>
      </c>
      <c r="D11" s="119" t="s">
        <v>130</v>
      </c>
      <c r="E11" s="213"/>
      <c r="F11" s="123"/>
      <c r="G11" s="26"/>
      <c r="H11" s="26"/>
      <c r="I11" s="26"/>
      <c r="K11" s="45"/>
      <c r="L11" s="126">
        <v>5</v>
      </c>
      <c r="M11" s="127" t="s">
        <v>136</v>
      </c>
    </row>
    <row r="12" spans="2:15" s="1" customFormat="1" ht="18" customHeight="1" thickTop="1" thickBot="1" x14ac:dyDescent="0.2">
      <c r="B12" s="214" t="s">
        <v>24</v>
      </c>
      <c r="C12" s="46" t="s">
        <v>7</v>
      </c>
      <c r="D12" s="128" t="s">
        <v>82</v>
      </c>
      <c r="E12" s="224" t="s">
        <v>19</v>
      </c>
      <c r="F12" s="26"/>
      <c r="G12" s="26"/>
      <c r="H12" s="26"/>
      <c r="I12" s="26"/>
      <c r="K12" s="45"/>
      <c r="L12" s="129">
        <v>0</v>
      </c>
      <c r="M12" s="160" t="str">
        <f>IF(L11="","",IF(L11&gt;L12,D11,D12))</f>
        <v>GODAIスポーツアカデミー</v>
      </c>
      <c r="N12" s="26"/>
      <c r="O12" s="26"/>
    </row>
    <row r="13" spans="2:15" s="1" customFormat="1" ht="18" customHeight="1" thickBot="1" x14ac:dyDescent="0.2">
      <c r="B13" s="215"/>
      <c r="C13" s="47" t="s">
        <v>8</v>
      </c>
      <c r="D13" s="130"/>
      <c r="E13" s="225"/>
      <c r="F13" s="26"/>
      <c r="G13" s="26"/>
      <c r="H13" s="26"/>
      <c r="I13" s="26"/>
      <c r="J13" s="131"/>
      <c r="K13" s="132"/>
      <c r="L13" s="96"/>
    </row>
    <row r="14" spans="2:15" s="1" customFormat="1" ht="18" customHeight="1" thickBot="1" x14ac:dyDescent="0.2">
      <c r="B14" s="215"/>
      <c r="C14" s="47" t="s">
        <v>0</v>
      </c>
      <c r="D14" s="130" t="s">
        <v>135</v>
      </c>
      <c r="E14" s="225"/>
      <c r="F14" s="120"/>
      <c r="G14" s="205" t="s">
        <v>170</v>
      </c>
      <c r="H14" s="205"/>
      <c r="I14" s="205"/>
      <c r="J14" s="205"/>
      <c r="K14" s="121"/>
      <c r="L14" s="124"/>
    </row>
    <row r="15" spans="2:15" s="1" customFormat="1" ht="18" customHeight="1" thickBot="1" x14ac:dyDescent="0.2">
      <c r="B15" s="215"/>
      <c r="C15" s="47" t="s">
        <v>1</v>
      </c>
      <c r="D15" s="130" t="s">
        <v>135</v>
      </c>
      <c r="E15" s="225"/>
      <c r="F15" s="26"/>
      <c r="G15" s="26"/>
      <c r="H15" s="208"/>
      <c r="I15" s="208"/>
      <c r="K15" s="122"/>
      <c r="M15" s="133"/>
    </row>
    <row r="16" spans="2:15" s="1" customFormat="1" ht="18" customHeight="1" thickBot="1" x14ac:dyDescent="0.2">
      <c r="B16" s="215"/>
      <c r="C16" s="134" t="s">
        <v>9</v>
      </c>
      <c r="D16" s="135" t="s">
        <v>135</v>
      </c>
      <c r="E16" s="226"/>
      <c r="F16" s="26"/>
      <c r="G16" s="26"/>
      <c r="I16" s="26"/>
      <c r="K16" s="122"/>
      <c r="M16" s="133"/>
    </row>
    <row r="17" spans="2:13" s="1" customFormat="1" ht="18" customHeight="1" x14ac:dyDescent="0.15">
      <c r="B17" s="214" t="s">
        <v>25</v>
      </c>
      <c r="C17" s="46" t="s">
        <v>7</v>
      </c>
      <c r="D17" s="128" t="s">
        <v>135</v>
      </c>
      <c r="E17" s="219" t="s">
        <v>20</v>
      </c>
      <c r="F17" s="26"/>
      <c r="G17" s="26"/>
      <c r="H17" s="210" t="s">
        <v>137</v>
      </c>
      <c r="I17" s="210"/>
      <c r="K17" s="210" t="s">
        <v>21</v>
      </c>
      <c r="L17" s="210"/>
      <c r="M17" s="133"/>
    </row>
    <row r="18" spans="2:13" s="1" customFormat="1" ht="18" customHeight="1" x14ac:dyDescent="0.15">
      <c r="B18" s="215"/>
      <c r="C18" s="47" t="s">
        <v>8</v>
      </c>
      <c r="D18" s="119"/>
      <c r="E18" s="220"/>
      <c r="F18" s="120"/>
      <c r="G18" s="205" t="s">
        <v>150</v>
      </c>
      <c r="H18" s="205"/>
      <c r="I18" s="205"/>
      <c r="J18" s="205"/>
      <c r="K18" s="121"/>
      <c r="L18" s="122"/>
    </row>
    <row r="19" spans="2:13" s="1" customFormat="1" ht="18" customHeight="1" x14ac:dyDescent="0.15">
      <c r="B19" s="215"/>
      <c r="C19" s="47" t="s">
        <v>0</v>
      </c>
      <c r="D19" s="119" t="s">
        <v>135</v>
      </c>
      <c r="E19" s="220"/>
      <c r="F19" s="123"/>
      <c r="G19" s="158"/>
      <c r="H19" s="208"/>
      <c r="I19" s="208"/>
      <c r="J19" s="158"/>
      <c r="K19" s="149"/>
      <c r="L19" s="122"/>
    </row>
    <row r="20" spans="2:13" s="1" customFormat="1" ht="18" customHeight="1" x14ac:dyDescent="0.15">
      <c r="B20" s="215"/>
      <c r="C20" s="134" t="s">
        <v>149</v>
      </c>
      <c r="D20" s="148" t="s">
        <v>135</v>
      </c>
      <c r="E20" s="228"/>
      <c r="F20" s="123"/>
      <c r="G20" s="26"/>
      <c r="H20" s="26"/>
      <c r="I20" s="26"/>
      <c r="K20" s="150"/>
      <c r="L20" s="122"/>
    </row>
    <row r="21" spans="2:13" s="1" customFormat="1" ht="18" customHeight="1" thickBot="1" x14ac:dyDescent="0.2">
      <c r="B21" s="227"/>
      <c r="C21" s="125" t="s">
        <v>9</v>
      </c>
      <c r="D21" s="136" t="s">
        <v>150</v>
      </c>
      <c r="E21" s="221"/>
      <c r="F21" s="123"/>
      <c r="G21" s="26"/>
      <c r="H21" s="26"/>
      <c r="I21" s="26"/>
      <c r="K21" s="150"/>
      <c r="L21" s="137">
        <v>1</v>
      </c>
      <c r="M21" s="127" t="s">
        <v>136</v>
      </c>
    </row>
    <row r="22" spans="2:13" s="1" customFormat="1" ht="18" customHeight="1" thickTop="1" x14ac:dyDescent="0.15">
      <c r="B22" s="214" t="s">
        <v>26</v>
      </c>
      <c r="C22" s="105" t="s">
        <v>7</v>
      </c>
      <c r="D22" s="130" t="s">
        <v>169</v>
      </c>
      <c r="E22" s="212" t="s">
        <v>20</v>
      </c>
      <c r="F22" s="123"/>
      <c r="G22" s="26"/>
      <c r="H22" s="26"/>
      <c r="I22" s="26"/>
      <c r="K22" s="150"/>
      <c r="L22" s="146">
        <v>4</v>
      </c>
      <c r="M22" s="160" t="str">
        <f>IF(L21="","",IF(L21&gt;L22,D21,J26))</f>
        <v>横浜信用金庫</v>
      </c>
    </row>
    <row r="23" spans="2:13" s="1" customFormat="1" ht="18" customHeight="1" x14ac:dyDescent="0.15">
      <c r="B23" s="215"/>
      <c r="C23" s="47" t="s">
        <v>8</v>
      </c>
      <c r="D23" s="130" t="s">
        <v>135</v>
      </c>
      <c r="E23" s="212"/>
      <c r="F23" s="206" t="s">
        <v>169</v>
      </c>
      <c r="G23" s="205"/>
      <c r="H23" s="205"/>
      <c r="I23" s="26"/>
      <c r="J23" s="26"/>
      <c r="K23" s="147"/>
    </row>
    <row r="24" spans="2:13" s="1" customFormat="1" ht="18" customHeight="1" x14ac:dyDescent="0.15">
      <c r="B24" s="215"/>
      <c r="C24" s="47" t="s">
        <v>0</v>
      </c>
      <c r="D24" s="130" t="s">
        <v>135</v>
      </c>
      <c r="E24" s="212"/>
      <c r="F24" s="123"/>
      <c r="G24" s="26"/>
      <c r="H24" s="147"/>
      <c r="I24" s="26"/>
      <c r="J24" s="26"/>
      <c r="K24" s="147"/>
    </row>
    <row r="25" spans="2:13" s="1" customFormat="1" ht="18" customHeight="1" thickBot="1" x14ac:dyDescent="0.2">
      <c r="B25" s="215"/>
      <c r="C25" s="134" t="s">
        <v>1</v>
      </c>
      <c r="D25" s="135" t="s">
        <v>135</v>
      </c>
      <c r="E25" s="212"/>
      <c r="F25" s="123"/>
      <c r="G25" s="26"/>
      <c r="H25" s="147"/>
      <c r="I25" s="171">
        <v>5</v>
      </c>
      <c r="J25" s="73"/>
      <c r="K25" s="151"/>
    </row>
    <row r="26" spans="2:13" s="1" customFormat="1" ht="18" customHeight="1" x14ac:dyDescent="0.15">
      <c r="B26" s="216" t="s">
        <v>138</v>
      </c>
      <c r="C26" s="46" t="s">
        <v>7</v>
      </c>
      <c r="D26" s="128"/>
      <c r="E26" s="219" t="s">
        <v>20</v>
      </c>
      <c r="F26" s="26"/>
      <c r="G26" s="26"/>
      <c r="H26" s="147"/>
      <c r="I26" s="26">
        <v>0</v>
      </c>
      <c r="J26" s="209" t="str">
        <f>IF(I25="","",IF(I25&gt;I26,D22,D29))</f>
        <v>横浜信用金庫</v>
      </c>
      <c r="K26" s="209"/>
      <c r="L26" s="122"/>
    </row>
    <row r="27" spans="2:13" s="1" customFormat="1" ht="18" customHeight="1" x14ac:dyDescent="0.15">
      <c r="B27" s="217"/>
      <c r="C27" s="47" t="s">
        <v>8</v>
      </c>
      <c r="D27" s="119" t="s">
        <v>135</v>
      </c>
      <c r="E27" s="220"/>
      <c r="F27" s="206" t="s">
        <v>131</v>
      </c>
      <c r="G27" s="205"/>
      <c r="H27" s="207"/>
      <c r="I27" s="26"/>
      <c r="K27" s="122"/>
      <c r="L27" s="122"/>
    </row>
    <row r="28" spans="2:13" s="1" customFormat="1" ht="18" customHeight="1" x14ac:dyDescent="0.15">
      <c r="B28" s="217"/>
      <c r="C28" s="47" t="s">
        <v>0</v>
      </c>
      <c r="D28" s="119" t="s">
        <v>135</v>
      </c>
      <c r="E28" s="220"/>
      <c r="F28" s="155"/>
      <c r="G28" s="156"/>
      <c r="H28" s="156"/>
      <c r="I28" s="26"/>
      <c r="K28" s="122"/>
      <c r="M28" s="133"/>
    </row>
    <row r="29" spans="2:13" s="1" customFormat="1" ht="18" customHeight="1" thickBot="1" x14ac:dyDescent="0.2">
      <c r="B29" s="218"/>
      <c r="C29" s="125" t="s">
        <v>1</v>
      </c>
      <c r="D29" s="136" t="s">
        <v>131</v>
      </c>
      <c r="E29" s="221"/>
      <c r="F29" s="26"/>
      <c r="G29" s="26"/>
      <c r="I29" s="26"/>
      <c r="K29" s="122"/>
      <c r="M29" s="133"/>
    </row>
    <row r="30" spans="2:13" ht="18" customHeight="1" x14ac:dyDescent="0.15">
      <c r="F30" s="133"/>
      <c r="G30" s="133"/>
      <c r="H30" s="133"/>
      <c r="I30" s="26"/>
      <c r="J30" s="1"/>
      <c r="K30" s="45"/>
      <c r="L30" s="138"/>
    </row>
    <row r="31" spans="2:13" ht="17.25" customHeight="1" x14ac:dyDescent="0.15">
      <c r="F31" s="26"/>
      <c r="G31" s="26"/>
      <c r="H31" s="26"/>
      <c r="I31" s="26"/>
      <c r="J31" s="139"/>
    </row>
    <row r="32" spans="2:13" ht="17.25" customHeight="1" x14ac:dyDescent="0.15">
      <c r="F32" s="26"/>
      <c r="G32" s="26"/>
      <c r="H32" s="26"/>
      <c r="I32" s="26"/>
    </row>
    <row r="33" spans="6:9" ht="17.25" customHeight="1" x14ac:dyDescent="0.15">
      <c r="F33" s="26"/>
      <c r="G33" s="26"/>
      <c r="H33" s="26"/>
      <c r="I33" s="26"/>
    </row>
    <row r="34" spans="6:9" ht="17.25" customHeight="1" x14ac:dyDescent="0.15"/>
  </sheetData>
  <mergeCells count="24">
    <mergeCell ref="K2:M2"/>
    <mergeCell ref="K7:L7"/>
    <mergeCell ref="E12:E16"/>
    <mergeCell ref="B17:B21"/>
    <mergeCell ref="E17:E21"/>
    <mergeCell ref="H17:I17"/>
    <mergeCell ref="B6:E6"/>
    <mergeCell ref="B7:B11"/>
    <mergeCell ref="E7:E11"/>
    <mergeCell ref="B22:B25"/>
    <mergeCell ref="E22:E25"/>
    <mergeCell ref="B12:B16"/>
    <mergeCell ref="B26:B29"/>
    <mergeCell ref="E26:E29"/>
    <mergeCell ref="G8:J8"/>
    <mergeCell ref="G14:J14"/>
    <mergeCell ref="F23:H23"/>
    <mergeCell ref="F27:H27"/>
    <mergeCell ref="H9:I9"/>
    <mergeCell ref="J26:K26"/>
    <mergeCell ref="K17:L17"/>
    <mergeCell ref="H15:I15"/>
    <mergeCell ref="H19:I19"/>
    <mergeCell ref="G18:J18"/>
  </mergeCells>
  <phoneticPr fontId="2"/>
  <conditionalFormatting sqref="C26">
    <cfRule type="expression" dxfId="20" priority="32" stopIfTrue="1">
      <formula>#REF!=""</formula>
    </cfRule>
    <cfRule type="expression" dxfId="19" priority="33" stopIfTrue="1">
      <formula>#REF!=$D$22</formula>
    </cfRule>
  </conditionalFormatting>
  <conditionalFormatting sqref="C27:C29">
    <cfRule type="expression" dxfId="18" priority="34" stopIfTrue="1">
      <formula>#REF!=""</formula>
    </cfRule>
    <cfRule type="expression" dxfId="17" priority="35" stopIfTrue="1">
      <formula>#REF!=#REF!</formula>
    </cfRule>
  </conditionalFormatting>
  <conditionalFormatting sqref="L21 L11">
    <cfRule type="expression" dxfId="16" priority="21" stopIfTrue="1">
      <formula>IF($L$21="",TRUE,FALSE)</formula>
    </cfRule>
  </conditionalFormatting>
  <conditionalFormatting sqref="F14:G14">
    <cfRule type="expression" dxfId="15" priority="18" stopIfTrue="1">
      <formula>OR(#REF!&lt;#REF!,#REF!="")</formula>
    </cfRule>
  </conditionalFormatting>
  <conditionalFormatting sqref="K14">
    <cfRule type="expression" dxfId="14" priority="17" stopIfTrue="1">
      <formula>OR(#REF!&lt;#REF!,#REF!="")</formula>
    </cfRule>
  </conditionalFormatting>
  <conditionalFormatting sqref="C7:D29">
    <cfRule type="expression" dxfId="13" priority="16" stopIfTrue="1">
      <formula>$D7&lt;&gt;""</formula>
    </cfRule>
  </conditionalFormatting>
  <conditionalFormatting sqref="K13">
    <cfRule type="expression" dxfId="12" priority="36" stopIfTrue="1">
      <formula>OR(#REF!&lt;#REF!,#REF!="")</formula>
    </cfRule>
  </conditionalFormatting>
  <conditionalFormatting sqref="F9 G8">
    <cfRule type="expression" dxfId="11" priority="37" stopIfTrue="1">
      <formula>OR($I$11&lt;#REF!,$I$11="")</formula>
    </cfRule>
  </conditionalFormatting>
  <conditionalFormatting sqref="H10:H11">
    <cfRule type="expression" dxfId="10" priority="38" stopIfTrue="1">
      <formula>OR($I$11&lt;#REF!,$I$11="")</formula>
    </cfRule>
  </conditionalFormatting>
  <conditionalFormatting sqref="F23">
    <cfRule type="expression" dxfId="9" priority="47" stopIfTrue="1">
      <formula>OR($I$22&lt;$R$19,$R$19="")</formula>
    </cfRule>
  </conditionalFormatting>
  <conditionalFormatting sqref="F19:G19">
    <cfRule type="expression" dxfId="8" priority="5" stopIfTrue="1">
      <formula>OR($I$11&lt;#REF!,$I$11="")</formula>
    </cfRule>
  </conditionalFormatting>
  <conditionalFormatting sqref="H20:H22">
    <cfRule type="expression" dxfId="7" priority="6" stopIfTrue="1">
      <formula>OR($I$11&lt;#REF!,$I$11="")</formula>
    </cfRule>
  </conditionalFormatting>
  <conditionalFormatting sqref="F27">
    <cfRule type="expression" dxfId="6" priority="78" stopIfTrue="1">
      <formula>OR($L$22&lt;$L$21,$L$21="")</formula>
    </cfRule>
  </conditionalFormatting>
  <conditionalFormatting sqref="K25">
    <cfRule type="expression" dxfId="5" priority="79" stopIfTrue="1">
      <formula>OR($L$22&lt;$L$21,$L$21="")</formula>
    </cfRule>
  </conditionalFormatting>
  <conditionalFormatting sqref="K23:K24">
    <cfRule type="expression" dxfId="4" priority="80" stopIfTrue="1">
      <formula>OR($L$21&lt;$L$22,$L$21="")</formula>
    </cfRule>
  </conditionalFormatting>
  <conditionalFormatting sqref="M12">
    <cfRule type="expression" dxfId="3" priority="4" stopIfTrue="1">
      <formula>#REF!&lt;&gt;""</formula>
    </cfRule>
  </conditionalFormatting>
  <conditionalFormatting sqref="M22">
    <cfRule type="expression" dxfId="2" priority="3" stopIfTrue="1">
      <formula>#REF!&lt;&gt;""</formula>
    </cfRule>
  </conditionalFormatting>
  <conditionalFormatting sqref="I25">
    <cfRule type="expression" dxfId="1" priority="2" stopIfTrue="1">
      <formula>IF($L$21="",TRUE,FALSE)</formula>
    </cfRule>
  </conditionalFormatting>
  <conditionalFormatting sqref="J26">
    <cfRule type="expression" dxfId="0" priority="1" stopIfTrue="1">
      <formula>#REF!&lt;&gt;""</formula>
    </cfRule>
  </conditionalFormatting>
  <dataValidations count="1">
    <dataValidation type="list" allowBlank="1" showInputMessage="1" showErrorMessage="1" sqref="L11 L21 I25">
      <formula1>"5,4,3,2,1,0"</formula1>
    </dataValidation>
  </dataValidations>
  <printOptions horizontalCentered="1"/>
  <pageMargins left="0" right="0" top="0.7" bottom="0" header="0.67" footer="0.51181102362204722"/>
  <pageSetup paperSize="9" orientation="portrait" horizontalDpi="4294967293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F0234584ACB4BAFEBE2924E8954BA" ma:contentTypeVersion="1" ma:contentTypeDescription="Create a new document." ma:contentTypeScope="" ma:versionID="e58da51dc183e1233078912c81c2f6b3">
  <xsd:schema xmlns:xsd="http://www.w3.org/2001/XMLSchema" xmlns:xs="http://www.w3.org/2001/XMLSchema" xmlns:p="http://schemas.microsoft.com/office/2006/metadata/properties" xmlns:ns3="b3713656-755e-43ca-b704-baead5fa6cb2" targetNamespace="http://schemas.microsoft.com/office/2006/metadata/properties" ma:root="true" ma:fieldsID="65ab2c96f43c036159f05c9c1bc35d80" ns3:_="">
    <xsd:import namespace="b3713656-755e-43ca-b704-baead5fa6cb2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13656-755e-43ca-b704-baead5fa6cb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D5402-1721-486D-BDF7-B974F369D66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6EFC381-260D-4714-8669-397DFCFBD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13656-755e-43ca-b704-baead5fa6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9CB8AD-BE76-48C3-90D3-11CA4584D3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4ECA76-11A0-47E8-BF4F-A171ADBA59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女子1～２部</vt:lpstr>
      <vt:lpstr>男子1～4部</vt:lpstr>
      <vt:lpstr>男子5部A,B,C予選リーグ</vt:lpstr>
      <vt:lpstr>男子5部D,E予選リーグ</vt:lpstr>
      <vt:lpstr>男子5部決勝トーナメント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第56回 横浜市実業団対抗テニスリーグ  組み合わせ</dc:title>
  <dc:creator>PCUser</dc:creator>
  <cp:lastModifiedBy>nakatani yujiro(中谷 祐二郎 ＥＳＳ ○ＥＲＤ□ＥＲＤ企)</cp:lastModifiedBy>
  <cp:lastPrinted>2017-06-12T06:18:04Z</cp:lastPrinted>
  <dcterms:created xsi:type="dcterms:W3CDTF">2001-03-14T04:48:31Z</dcterms:created>
  <dcterms:modified xsi:type="dcterms:W3CDTF">2024-02-08T06:45:26Z</dcterms:modified>
</cp:coreProperties>
</file>